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08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'Sheet2'!$A$1:$N$97</definedName>
    <definedName name="_xlnm.Print_Area" localSheetId="2">'Sheet3'!$A$1:$N$66</definedName>
  </definedNames>
  <calcPr fullCalcOnLoad="1"/>
</workbook>
</file>

<file path=xl/sharedStrings.xml><?xml version="1.0" encoding="utf-8"?>
<sst xmlns="http://schemas.openxmlformats.org/spreadsheetml/2006/main" count="643" uniqueCount="129">
  <si>
    <t>Section VI:</t>
  </si>
  <si>
    <t>Section VI total:</t>
  </si>
  <si>
    <t>Land Drain:</t>
  </si>
  <si>
    <t>Laterals</t>
  </si>
  <si>
    <t>Culinary Water:</t>
  </si>
  <si>
    <t>Secoundary  Water:</t>
  </si>
  <si>
    <t>Sanitary Sewer:</t>
  </si>
  <si>
    <t>Road Crossings for power</t>
  </si>
  <si>
    <t>Detention Pond Excavation</t>
  </si>
  <si>
    <t>Furnish &amp; install C900 DL18 Water Main-12"</t>
  </si>
  <si>
    <t>Furnish &amp; install C900 DL18 Water Main-8"</t>
  </si>
  <si>
    <t xml:space="preserve">Furnish and install 18 inch RCP </t>
  </si>
  <si>
    <t>Residential Subdivision  Lots</t>
  </si>
  <si>
    <t>Contingency</t>
  </si>
  <si>
    <t>Secondary  Water:</t>
  </si>
  <si>
    <t>Asphalt (includes Road Base)</t>
  </si>
  <si>
    <t>CANTERBURY CROSSING</t>
  </si>
  <si>
    <t>Residential Subdivision 132 Lots</t>
  </si>
  <si>
    <t>Section l:</t>
  </si>
  <si>
    <t>Rough Grading and Excavation</t>
  </si>
  <si>
    <t>Qty</t>
  </si>
  <si>
    <t>Cost</t>
  </si>
  <si>
    <t>Total</t>
  </si>
  <si>
    <t>Soil density and compaction tests</t>
  </si>
  <si>
    <t>Sewer:</t>
  </si>
  <si>
    <t>Streets:</t>
  </si>
  <si>
    <t>Furnish and install 8 inch PVC</t>
  </si>
  <si>
    <t>Connection to existing sewer</t>
  </si>
  <si>
    <t>Service connections</t>
  </si>
  <si>
    <t>Furnish and install 4 ft manholes</t>
  </si>
  <si>
    <t>Furnish and install 5 ft manholes</t>
  </si>
  <si>
    <t>Test sewer</t>
  </si>
  <si>
    <t>Section ll:</t>
  </si>
  <si>
    <t>Water:</t>
  </si>
  <si>
    <t>Furnish and install C900 DL18 Water Main</t>
  </si>
  <si>
    <t>Connection to existing water main</t>
  </si>
  <si>
    <t>Furnish and install Fire Hydrants complete</t>
  </si>
  <si>
    <t>Pressure Test</t>
  </si>
  <si>
    <t>Section l total:</t>
  </si>
  <si>
    <t>Section ll total:</t>
  </si>
  <si>
    <t>Section lll:</t>
  </si>
  <si>
    <t>Storm Sewer:</t>
  </si>
  <si>
    <t xml:space="preserve">Furnish and install 21 inch RCP </t>
  </si>
  <si>
    <t>Connection to existing storm drain</t>
  </si>
  <si>
    <t>Inlet boxes</t>
  </si>
  <si>
    <t>Section lll total:</t>
  </si>
  <si>
    <t>Section lV:</t>
  </si>
  <si>
    <t>Curb &amp; Gutter, Sidewalk:</t>
  </si>
  <si>
    <t>Grade for sidewalk</t>
  </si>
  <si>
    <t>4' sidewalk (includes 4" road base)</t>
  </si>
  <si>
    <t>Section lV total:</t>
  </si>
  <si>
    <t>Section V:</t>
  </si>
  <si>
    <t>Paving:</t>
  </si>
  <si>
    <t>Furnish &amp; install 4" pit run, 6" road base,</t>
  </si>
  <si>
    <t>and 3" asphalt</t>
  </si>
  <si>
    <t>30" curb and gutter (includes 4" road base)</t>
  </si>
  <si>
    <t>Section V total:</t>
  </si>
  <si>
    <t>Miscellaneous:</t>
  </si>
  <si>
    <t>Section Vl:</t>
  </si>
  <si>
    <t>Manhole collars</t>
  </si>
  <si>
    <t>Valve boxes</t>
  </si>
  <si>
    <t>Gate Valves</t>
  </si>
  <si>
    <t>Excavate Power Trenches</t>
  </si>
  <si>
    <t>Excavate Gas Trenches</t>
  </si>
  <si>
    <t>Seal Coat</t>
  </si>
  <si>
    <t>Fine Grade Lots</t>
  </si>
  <si>
    <t>Section Vl total:</t>
  </si>
  <si>
    <t>TOTAL ALL SECTIONS:</t>
  </si>
  <si>
    <t>LOTS =</t>
  </si>
  <si>
    <t>PER LOT</t>
  </si>
  <si>
    <t>Access Road;</t>
  </si>
  <si>
    <t xml:space="preserve">Furnish and install 15 inch RCP </t>
  </si>
  <si>
    <t>LF Road=</t>
  </si>
  <si>
    <t>Per Lin Ft</t>
  </si>
  <si>
    <t>Lanes on 4000 South</t>
  </si>
  <si>
    <t>Residential Subdivision 180 Lots</t>
  </si>
  <si>
    <t>Furnish &amp; install 9" pit run, 6" road base,</t>
  </si>
  <si>
    <t>Streets &amp;</t>
  </si>
  <si>
    <t>MISC &amp; ENGINEERING:</t>
  </si>
  <si>
    <t>ESTIMATE OF COSTS FOR:</t>
  </si>
  <si>
    <t>Engineering:</t>
  </si>
  <si>
    <t>Residential Subdivision 29 Lots</t>
  </si>
  <si>
    <t>Streets @ 50' ROW:</t>
  </si>
  <si>
    <t>Streets @ 60' ROW:</t>
  </si>
  <si>
    <t>Grubbing and clearing</t>
  </si>
  <si>
    <t>Length</t>
  </si>
  <si>
    <t>Width</t>
  </si>
  <si>
    <t>Depth</t>
  </si>
  <si>
    <t xml:space="preserve">Qty </t>
  </si>
  <si>
    <t>Unit</t>
  </si>
  <si>
    <t>ea</t>
  </si>
  <si>
    <t>cy</t>
  </si>
  <si>
    <t>lf</t>
  </si>
  <si>
    <t>Plug &amp; Block</t>
  </si>
  <si>
    <t>Tees, Elbows</t>
  </si>
  <si>
    <t>Valves</t>
  </si>
  <si>
    <t>Gravel Base</t>
  </si>
  <si>
    <t>Asphalt</t>
  </si>
  <si>
    <t>tn</t>
  </si>
  <si>
    <t>3"</t>
  </si>
  <si>
    <t>sf</t>
  </si>
  <si>
    <t>Asphalt Seal Coat</t>
  </si>
  <si>
    <t>Fencing</t>
  </si>
  <si>
    <t>Saw cutting</t>
  </si>
  <si>
    <t>in/ft</t>
  </si>
  <si>
    <t>HENRY FLATS SUBDIVISION</t>
  </si>
  <si>
    <t>400 South</t>
  </si>
  <si>
    <t>Connection to canal</t>
  </si>
  <si>
    <t>Pressure Irrigation Line 6"</t>
  </si>
  <si>
    <t>Screen</t>
  </si>
  <si>
    <t>Emergency Overflow</t>
  </si>
  <si>
    <t>Irrigation Manhole</t>
  </si>
  <si>
    <t>Pond Drainlines/Screen/Misc</t>
  </si>
  <si>
    <t>Pump and controls</t>
  </si>
  <si>
    <t>Pumphouse</t>
  </si>
  <si>
    <t>Manhole</t>
  </si>
  <si>
    <t>RipRap</t>
  </si>
  <si>
    <t>Pond Excavation</t>
  </si>
  <si>
    <t>HC Ramps</t>
  </si>
  <si>
    <t>Fencing and gates</t>
  </si>
  <si>
    <t>Gravel Base (3" Minus Borrow)</t>
  </si>
  <si>
    <t>Signs</t>
  </si>
  <si>
    <t xml:space="preserve">TOTAL </t>
  </si>
  <si>
    <t>Completed</t>
  </si>
  <si>
    <t>%</t>
  </si>
  <si>
    <t>sy</t>
  </si>
  <si>
    <t>Furnish and install 12" SDR35</t>
  </si>
  <si>
    <t>COMPLETED TO DATE</t>
  </si>
  <si>
    <t>TOTAL ESCROW AMOUNT 8/07/2017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</si>
</sst>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/yy"/>
  </numFmts>
  <fonts count="3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zoomScalePageLayoutView="0" workbookViewId="0" topLeftCell="A130">
      <selection activeCell="A154" sqref="A154:H227"/>
    </sheetView>
  </sheetViews>
  <sheetFormatPr defaultColWidth="8.7109375" defaultRowHeight="12.75"/>
  <cols>
    <col min="1" max="1" width="9.28125" style="0" bestFit="1" customWidth="1"/>
    <col min="2" max="3" width="8.7109375" style="0" customWidth="1"/>
    <col min="4" max="4" width="14.140625" style="0" bestFit="1" customWidth="1"/>
    <col min="5" max="6" width="17.140625" style="0" bestFit="1" customWidth="1"/>
    <col min="7" max="7" width="15.421875" style="0" bestFit="1" customWidth="1"/>
    <col min="8" max="8" width="14.7109375" style="0" customWidth="1"/>
  </cols>
  <sheetData>
    <row r="1" spans="1:7" ht="12.75">
      <c r="A1" t="s">
        <v>16</v>
      </c>
      <c r="G1" s="8">
        <v>37736</v>
      </c>
    </row>
    <row r="2" ht="12.75">
      <c r="A2" t="s">
        <v>17</v>
      </c>
    </row>
    <row r="5" spans="1:7" ht="12.75">
      <c r="A5" s="2" t="s">
        <v>18</v>
      </c>
      <c r="E5" s="5" t="s">
        <v>20</v>
      </c>
      <c r="F5" s="5" t="s">
        <v>21</v>
      </c>
      <c r="G5" s="5" t="s">
        <v>22</v>
      </c>
    </row>
    <row r="6" ht="12.75">
      <c r="A6" s="1" t="s">
        <v>25</v>
      </c>
    </row>
    <row r="7" spans="1:7" ht="12.75">
      <c r="A7" t="s">
        <v>19</v>
      </c>
      <c r="E7" s="4">
        <v>10268</v>
      </c>
      <c r="F7" s="4">
        <v>4</v>
      </c>
      <c r="G7" s="4">
        <f>E7*F7</f>
        <v>41072</v>
      </c>
    </row>
    <row r="8" spans="1:7" ht="12.75">
      <c r="A8" t="s">
        <v>23</v>
      </c>
      <c r="E8" s="4">
        <v>12</v>
      </c>
      <c r="F8" s="4">
        <v>100</v>
      </c>
      <c r="G8" s="4">
        <f>E8*F8</f>
        <v>1200</v>
      </c>
    </row>
    <row r="9" spans="5:7" ht="12.75">
      <c r="E9" s="4"/>
      <c r="F9" s="4"/>
      <c r="G9" s="4"/>
    </row>
    <row r="10" spans="1:7" ht="12.75">
      <c r="A10" s="1" t="s">
        <v>24</v>
      </c>
      <c r="E10" s="4"/>
      <c r="F10" s="4"/>
      <c r="G10" s="4"/>
    </row>
    <row r="11" spans="1:7" ht="12.75">
      <c r="A11" t="s">
        <v>26</v>
      </c>
      <c r="E11" s="4">
        <v>7493</v>
      </c>
      <c r="F11" s="7">
        <v>15</v>
      </c>
      <c r="G11" s="4">
        <f aca="true" t="shared" si="0" ref="G11:G16">E11*F11</f>
        <v>112395</v>
      </c>
    </row>
    <row r="12" spans="1:7" ht="12.75">
      <c r="A12" t="s">
        <v>27</v>
      </c>
      <c r="E12" s="4">
        <v>1</v>
      </c>
      <c r="F12" s="7">
        <v>3500</v>
      </c>
      <c r="G12" s="4">
        <f t="shared" si="0"/>
        <v>3500</v>
      </c>
    </row>
    <row r="13" spans="1:7" ht="12.75">
      <c r="A13" t="s">
        <v>28</v>
      </c>
      <c r="E13" s="4">
        <v>132</v>
      </c>
      <c r="F13" s="7">
        <v>475</v>
      </c>
      <c r="G13" s="4">
        <f t="shared" si="0"/>
        <v>62700</v>
      </c>
    </row>
    <row r="14" spans="1:7" ht="12.75">
      <c r="A14" t="s">
        <v>29</v>
      </c>
      <c r="E14" s="4">
        <v>12</v>
      </c>
      <c r="F14" s="7">
        <v>1700</v>
      </c>
      <c r="G14" s="4">
        <f t="shared" si="0"/>
        <v>20400</v>
      </c>
    </row>
    <row r="15" spans="1:7" ht="12.75">
      <c r="A15" t="s">
        <v>30</v>
      </c>
      <c r="E15" s="4">
        <v>18</v>
      </c>
      <c r="F15" s="7">
        <v>1700</v>
      </c>
      <c r="G15" s="4">
        <f t="shared" si="0"/>
        <v>30600</v>
      </c>
    </row>
    <row r="16" spans="1:7" ht="12.75">
      <c r="A16" t="s">
        <v>31</v>
      </c>
      <c r="E16" s="4">
        <v>1</v>
      </c>
      <c r="F16" s="7">
        <v>4500</v>
      </c>
      <c r="G16" s="4">
        <f t="shared" si="0"/>
        <v>4500</v>
      </c>
    </row>
    <row r="17" spans="5:7" ht="12.75">
      <c r="E17" s="4"/>
      <c r="F17" s="7"/>
      <c r="G17" s="4"/>
    </row>
    <row r="18" spans="1:8" ht="12.75">
      <c r="A18" s="2" t="s">
        <v>38</v>
      </c>
      <c r="E18" s="4"/>
      <c r="F18" s="7"/>
      <c r="G18" s="4"/>
      <c r="H18" s="3">
        <f>SUM(G7:G17)</f>
        <v>276367</v>
      </c>
    </row>
    <row r="19" spans="5:7" ht="12.75">
      <c r="E19" s="4"/>
      <c r="F19" s="7"/>
      <c r="G19" s="4"/>
    </row>
    <row r="20" spans="5:7" ht="12.75">
      <c r="E20" s="4"/>
      <c r="F20" s="7"/>
      <c r="G20" s="4"/>
    </row>
    <row r="21" spans="1:7" ht="12.75">
      <c r="A21" s="2" t="s">
        <v>32</v>
      </c>
      <c r="E21" s="4"/>
      <c r="F21" s="7"/>
      <c r="G21" s="4"/>
    </row>
    <row r="22" spans="1:7" ht="12.75">
      <c r="A22" s="1" t="s">
        <v>33</v>
      </c>
      <c r="E22" s="4"/>
      <c r="F22" s="7"/>
      <c r="G22" s="4"/>
    </row>
    <row r="23" spans="5:7" ht="12.75">
      <c r="E23" s="4"/>
      <c r="F23" s="7"/>
      <c r="G23" s="4"/>
    </row>
    <row r="24" spans="1:7" ht="12.75">
      <c r="A24" t="s">
        <v>34</v>
      </c>
      <c r="E24" s="4">
        <v>7493</v>
      </c>
      <c r="F24" s="7">
        <v>16.5</v>
      </c>
      <c r="G24" s="4">
        <f>E24*F24</f>
        <v>123634.5</v>
      </c>
    </row>
    <row r="25" spans="1:7" ht="12.75">
      <c r="A25" t="s">
        <v>35</v>
      </c>
      <c r="E25" s="4">
        <v>1</v>
      </c>
      <c r="F25" s="7">
        <v>3500</v>
      </c>
      <c r="G25" s="4">
        <f>E25*F25</f>
        <v>3500</v>
      </c>
    </row>
    <row r="26" spans="1:7" ht="12.75">
      <c r="A26" t="s">
        <v>36</v>
      </c>
      <c r="E26" s="4">
        <v>12</v>
      </c>
      <c r="F26" s="7">
        <v>2600</v>
      </c>
      <c r="G26" s="4">
        <f>E26*F26</f>
        <v>31200</v>
      </c>
    </row>
    <row r="27" spans="1:7" ht="12.75">
      <c r="A27" t="s">
        <v>28</v>
      </c>
      <c r="E27" s="4">
        <v>132</v>
      </c>
      <c r="F27" s="7">
        <v>475</v>
      </c>
      <c r="G27" s="4">
        <f>E27*F27</f>
        <v>62700</v>
      </c>
    </row>
    <row r="28" spans="1:7" ht="12.75">
      <c r="A28" t="s">
        <v>37</v>
      </c>
      <c r="E28" s="4">
        <v>1</v>
      </c>
      <c r="F28" s="7">
        <v>1200</v>
      </c>
      <c r="G28" s="4">
        <f>E28*F28</f>
        <v>1200</v>
      </c>
    </row>
    <row r="29" spans="5:7" ht="12.75">
      <c r="E29" s="4"/>
      <c r="F29" s="7"/>
      <c r="G29" s="4"/>
    </row>
    <row r="30" spans="1:8" ht="12.75">
      <c r="A30" s="2" t="s">
        <v>39</v>
      </c>
      <c r="E30" s="4"/>
      <c r="F30" s="7"/>
      <c r="G30" s="4"/>
      <c r="H30" s="3">
        <f>SUM(G24:G29)</f>
        <v>222234.5</v>
      </c>
    </row>
    <row r="31" spans="5:7" ht="12.75">
      <c r="E31" s="4"/>
      <c r="F31" s="7"/>
      <c r="G31" s="4"/>
    </row>
    <row r="32" spans="5:7" ht="12.75">
      <c r="E32" s="4"/>
      <c r="F32" s="7"/>
      <c r="G32" s="4"/>
    </row>
    <row r="33" spans="1:7" ht="12.75">
      <c r="A33" s="2" t="s">
        <v>40</v>
      </c>
      <c r="E33" s="4"/>
      <c r="F33" s="7"/>
      <c r="G33" s="4"/>
    </row>
    <row r="34" spans="1:7" ht="12.75">
      <c r="A34" s="1" t="s">
        <v>41</v>
      </c>
      <c r="E34" s="4"/>
      <c r="F34" s="7"/>
      <c r="G34" s="4"/>
    </row>
    <row r="35" spans="1:7" ht="12.75">
      <c r="A35" t="s">
        <v>42</v>
      </c>
      <c r="E35" s="4">
        <v>6500</v>
      </c>
      <c r="F35" s="7">
        <v>27</v>
      </c>
      <c r="G35" s="4">
        <f>E35*F35</f>
        <v>175500</v>
      </c>
    </row>
    <row r="36" spans="1:7" ht="12.75">
      <c r="A36" t="s">
        <v>43</v>
      </c>
      <c r="E36" s="4">
        <v>1</v>
      </c>
      <c r="F36" s="7">
        <v>2600</v>
      </c>
      <c r="G36" s="4">
        <f>E36*F36</f>
        <v>2600</v>
      </c>
    </row>
    <row r="37" spans="1:7" ht="12.75">
      <c r="A37" t="s">
        <v>44</v>
      </c>
      <c r="E37" s="4">
        <v>30</v>
      </c>
      <c r="F37" s="7">
        <v>650</v>
      </c>
      <c r="G37" s="4">
        <f>E37*F37</f>
        <v>19500</v>
      </c>
    </row>
    <row r="38" spans="5:7" ht="12.75">
      <c r="E38" s="4"/>
      <c r="F38" s="7"/>
      <c r="G38" s="4"/>
    </row>
    <row r="39" spans="1:8" ht="12.75">
      <c r="A39" s="2" t="s">
        <v>45</v>
      </c>
      <c r="E39" s="4"/>
      <c r="F39" s="7"/>
      <c r="G39" s="4"/>
      <c r="H39" s="3">
        <f>SUM(G35:G38)</f>
        <v>197600</v>
      </c>
    </row>
    <row r="40" spans="5:7" ht="12.75">
      <c r="E40" s="4"/>
      <c r="F40" s="7"/>
      <c r="G40" s="4"/>
    </row>
    <row r="41" spans="5:7" ht="12.75">
      <c r="E41" s="4"/>
      <c r="F41" s="7"/>
      <c r="G41" s="4"/>
    </row>
    <row r="42" spans="1:7" ht="12.75">
      <c r="A42" s="2" t="s">
        <v>46</v>
      </c>
      <c r="E42" s="4"/>
      <c r="F42" s="7"/>
      <c r="G42" s="4"/>
    </row>
    <row r="43" spans="1:7" ht="12.75">
      <c r="A43" s="1" t="s">
        <v>47</v>
      </c>
      <c r="E43" s="4"/>
      <c r="F43" s="7"/>
      <c r="G43" s="4"/>
    </row>
    <row r="44" spans="1:7" ht="12.75">
      <c r="A44" t="s">
        <v>48</v>
      </c>
      <c r="E44" s="4">
        <v>14734</v>
      </c>
      <c r="F44" s="7">
        <v>0.5</v>
      </c>
      <c r="G44" s="4">
        <f>E44*F44</f>
        <v>7367</v>
      </c>
    </row>
    <row r="45" spans="1:7" ht="12.75">
      <c r="A45" t="s">
        <v>55</v>
      </c>
      <c r="E45" s="4">
        <v>14734</v>
      </c>
      <c r="F45" s="7">
        <v>14.67</v>
      </c>
      <c r="G45" s="4">
        <f>E45*F45</f>
        <v>216147.78</v>
      </c>
    </row>
    <row r="46" spans="1:7" ht="12.75">
      <c r="A46" t="s">
        <v>49</v>
      </c>
      <c r="E46" s="4">
        <v>14734</v>
      </c>
      <c r="F46" s="7">
        <v>10.1</v>
      </c>
      <c r="G46" s="4">
        <f>E46*F46</f>
        <v>148813.4</v>
      </c>
    </row>
    <row r="47" spans="5:7" ht="12.75">
      <c r="E47" s="4"/>
      <c r="F47" s="7"/>
      <c r="G47" s="4"/>
    </row>
    <row r="48" spans="1:8" ht="12.75">
      <c r="A48" s="2" t="s">
        <v>50</v>
      </c>
      <c r="E48" s="4"/>
      <c r="F48" s="7"/>
      <c r="G48" s="4"/>
      <c r="H48" s="3">
        <f>SUM(G44:G47)</f>
        <v>372328.18</v>
      </c>
    </row>
    <row r="49" spans="5:7" ht="12.75">
      <c r="E49" s="4"/>
      <c r="F49" s="7"/>
      <c r="G49" s="4"/>
    </row>
    <row r="50" spans="5:7" ht="12.75">
      <c r="E50" s="4"/>
      <c r="F50" s="7"/>
      <c r="G50" s="4"/>
    </row>
    <row r="51" spans="1:7" ht="12.75">
      <c r="A51" s="2" t="s">
        <v>51</v>
      </c>
      <c r="E51" s="4"/>
      <c r="F51" s="7"/>
      <c r="G51" s="4"/>
    </row>
    <row r="52" spans="1:7" ht="12.75">
      <c r="A52" s="1" t="s">
        <v>52</v>
      </c>
      <c r="E52" s="4"/>
      <c r="F52" s="7"/>
      <c r="G52" s="4"/>
    </row>
    <row r="53" spans="1:7" ht="12.75">
      <c r="A53" t="s">
        <v>53</v>
      </c>
      <c r="E53" s="4"/>
      <c r="F53" s="7"/>
      <c r="G53" s="4"/>
    </row>
    <row r="54" spans="1:7" ht="12.75">
      <c r="A54" t="s">
        <v>54</v>
      </c>
      <c r="E54" s="4">
        <v>239776</v>
      </c>
      <c r="F54" s="7">
        <v>1.3</v>
      </c>
      <c r="G54" s="4">
        <f>E54*F54</f>
        <v>311708.8</v>
      </c>
    </row>
    <row r="55" spans="1:7" ht="12.75">
      <c r="A55" t="s">
        <v>64</v>
      </c>
      <c r="E55" s="4">
        <v>239776</v>
      </c>
      <c r="F55" s="7">
        <v>0.16</v>
      </c>
      <c r="G55" s="4">
        <f>E55*F55</f>
        <v>38364.16</v>
      </c>
    </row>
    <row r="56" spans="5:7" ht="12.75">
      <c r="E56" s="4"/>
      <c r="F56" s="7"/>
      <c r="G56" s="4"/>
    </row>
    <row r="57" spans="1:8" ht="12.75">
      <c r="A57" s="2" t="s">
        <v>56</v>
      </c>
      <c r="E57" s="4"/>
      <c r="F57" s="7"/>
      <c r="G57" s="4"/>
      <c r="H57" s="3">
        <f>SUM(G54:G55)</f>
        <v>350072.95999999996</v>
      </c>
    </row>
    <row r="58" spans="5:7" ht="12.75">
      <c r="E58" s="4"/>
      <c r="F58" s="7"/>
      <c r="G58" s="4"/>
    </row>
    <row r="59" spans="5:7" ht="12.75">
      <c r="E59" s="4"/>
      <c r="F59" s="7"/>
      <c r="G59" s="4"/>
    </row>
    <row r="60" spans="1:7" ht="12.75">
      <c r="A60" s="2" t="s">
        <v>58</v>
      </c>
      <c r="E60" s="4"/>
      <c r="F60" s="7"/>
      <c r="G60" s="4"/>
    </row>
    <row r="61" spans="1:7" ht="12.75">
      <c r="A61" t="s">
        <v>57</v>
      </c>
      <c r="E61" s="4"/>
      <c r="F61" s="7"/>
      <c r="G61" s="4"/>
    </row>
    <row r="62" spans="1:7" ht="12.75">
      <c r="A62" t="s">
        <v>59</v>
      </c>
      <c r="E62" s="4">
        <v>30</v>
      </c>
      <c r="F62" s="7">
        <v>250</v>
      </c>
      <c r="G62" s="4">
        <f aca="true" t="shared" si="1" ref="G62:G67">E62*F62</f>
        <v>7500</v>
      </c>
    </row>
    <row r="63" spans="1:7" ht="12.75">
      <c r="A63" t="s">
        <v>60</v>
      </c>
      <c r="E63" s="4">
        <v>13</v>
      </c>
      <c r="F63" s="7">
        <v>60</v>
      </c>
      <c r="G63" s="4">
        <f t="shared" si="1"/>
        <v>780</v>
      </c>
    </row>
    <row r="64" spans="1:7" ht="12.75">
      <c r="A64" t="s">
        <v>61</v>
      </c>
      <c r="E64" s="4">
        <v>13</v>
      </c>
      <c r="F64" s="7">
        <v>350</v>
      </c>
      <c r="G64" s="4">
        <f t="shared" si="1"/>
        <v>4550</v>
      </c>
    </row>
    <row r="65" spans="1:7" ht="12.75">
      <c r="A65" t="s">
        <v>62</v>
      </c>
      <c r="E65" s="4">
        <v>132</v>
      </c>
      <c r="F65" s="7">
        <v>250</v>
      </c>
      <c r="G65" s="4">
        <f t="shared" si="1"/>
        <v>33000</v>
      </c>
    </row>
    <row r="66" spans="1:7" ht="12.75">
      <c r="A66" t="s">
        <v>63</v>
      </c>
      <c r="E66" s="4">
        <v>132</v>
      </c>
      <c r="F66" s="7">
        <v>250</v>
      </c>
      <c r="G66" s="4">
        <f t="shared" si="1"/>
        <v>33000</v>
      </c>
    </row>
    <row r="67" spans="1:7" ht="12.75">
      <c r="A67" t="s">
        <v>65</v>
      </c>
      <c r="E67" s="4">
        <f>6750*132</f>
        <v>891000</v>
      </c>
      <c r="F67" s="7">
        <v>0.07</v>
      </c>
      <c r="G67" s="4">
        <f t="shared" si="1"/>
        <v>62370.00000000001</v>
      </c>
    </row>
    <row r="68" spans="5:7" ht="12.75">
      <c r="E68" s="4"/>
      <c r="F68" s="4"/>
      <c r="G68" s="4"/>
    </row>
    <row r="69" spans="1:8" ht="12.75">
      <c r="A69" s="2" t="s">
        <v>66</v>
      </c>
      <c r="H69" s="3">
        <f>SUM(G62:G68)</f>
        <v>141200</v>
      </c>
    </row>
    <row r="72" spans="1:8" ht="12.75">
      <c r="A72" s="1" t="s">
        <v>67</v>
      </c>
      <c r="H72" s="6">
        <f>SUM(H18:H69)</f>
        <v>1559802.64</v>
      </c>
    </row>
    <row r="73" spans="1:5" ht="12.75">
      <c r="A73" s="1">
        <v>132</v>
      </c>
      <c r="B73" s="1" t="s">
        <v>68</v>
      </c>
      <c r="D73" s="3">
        <f>H72/A73</f>
        <v>11816.686666666666</v>
      </c>
      <c r="E73" s="1" t="s">
        <v>69</v>
      </c>
    </row>
    <row r="76" spans="1:7" ht="12.75">
      <c r="A76" t="s">
        <v>16</v>
      </c>
      <c r="G76" s="8">
        <v>37736</v>
      </c>
    </row>
    <row r="77" ht="12.75">
      <c r="A77" t="s">
        <v>70</v>
      </c>
    </row>
    <row r="80" spans="1:7" ht="12.75">
      <c r="A80" s="2" t="s">
        <v>18</v>
      </c>
      <c r="E80" s="5" t="s">
        <v>20</v>
      </c>
      <c r="F80" s="5" t="s">
        <v>21</v>
      </c>
      <c r="G80" s="5" t="s">
        <v>22</v>
      </c>
    </row>
    <row r="81" ht="12.75">
      <c r="A81" s="1" t="s">
        <v>25</v>
      </c>
    </row>
    <row r="82" spans="1:7" ht="12.75">
      <c r="A82" t="s">
        <v>19</v>
      </c>
      <c r="E82" s="4">
        <v>4662</v>
      </c>
      <c r="F82" s="4">
        <v>4</v>
      </c>
      <c r="G82" s="4">
        <f>E82*F82</f>
        <v>18648</v>
      </c>
    </row>
    <row r="83" spans="1:7" ht="12.75">
      <c r="A83" t="s">
        <v>23</v>
      </c>
      <c r="E83" s="4">
        <v>6</v>
      </c>
      <c r="F83" s="4">
        <v>100</v>
      </c>
      <c r="G83" s="4">
        <f>E83*F83</f>
        <v>600</v>
      </c>
    </row>
    <row r="84" spans="5:7" ht="12.75">
      <c r="E84" s="4"/>
      <c r="F84" s="4"/>
      <c r="G84" s="4"/>
    </row>
    <row r="85" spans="1:7" ht="12.75">
      <c r="A85" s="1" t="s">
        <v>24</v>
      </c>
      <c r="E85" s="4"/>
      <c r="F85" s="4"/>
      <c r="G85" s="4"/>
    </row>
    <row r="86" spans="1:7" ht="12.75">
      <c r="A86" t="s">
        <v>26</v>
      </c>
      <c r="E86" s="4">
        <v>3070</v>
      </c>
      <c r="F86" s="7">
        <v>15</v>
      </c>
      <c r="G86" s="4">
        <f aca="true" t="shared" si="2" ref="G86:G91">E86*F86</f>
        <v>46050</v>
      </c>
    </row>
    <row r="87" spans="1:7" ht="12.75">
      <c r="A87" t="s">
        <v>27</v>
      </c>
      <c r="E87" s="4">
        <v>1</v>
      </c>
      <c r="F87" s="7">
        <v>3500</v>
      </c>
      <c r="G87" s="4">
        <f t="shared" si="2"/>
        <v>3500</v>
      </c>
    </row>
    <row r="88" spans="1:7" ht="12.75">
      <c r="A88" t="s">
        <v>28</v>
      </c>
      <c r="E88" s="4">
        <v>0</v>
      </c>
      <c r="F88" s="7">
        <v>475</v>
      </c>
      <c r="G88" s="4">
        <f t="shared" si="2"/>
        <v>0</v>
      </c>
    </row>
    <row r="89" spans="1:7" ht="12.75">
      <c r="A89" t="s">
        <v>29</v>
      </c>
      <c r="E89" s="4">
        <v>4</v>
      </c>
      <c r="F89" s="7">
        <v>1700</v>
      </c>
      <c r="G89" s="4">
        <f t="shared" si="2"/>
        <v>6800</v>
      </c>
    </row>
    <row r="90" spans="1:7" ht="12.75">
      <c r="A90" t="s">
        <v>30</v>
      </c>
      <c r="E90" s="4">
        <v>8</v>
      </c>
      <c r="F90" s="7">
        <v>1700</v>
      </c>
      <c r="G90" s="4">
        <f t="shared" si="2"/>
        <v>13600</v>
      </c>
    </row>
    <row r="91" spans="1:7" ht="12.75">
      <c r="A91" t="s">
        <v>31</v>
      </c>
      <c r="E91" s="4">
        <v>1</v>
      </c>
      <c r="F91" s="7">
        <v>2500</v>
      </c>
      <c r="G91" s="4">
        <f t="shared" si="2"/>
        <v>2500</v>
      </c>
    </row>
    <row r="92" spans="5:7" ht="12.75">
      <c r="E92" s="4"/>
      <c r="F92" s="7"/>
      <c r="G92" s="4"/>
    </row>
    <row r="93" spans="1:8" ht="12.75">
      <c r="A93" s="2" t="s">
        <v>38</v>
      </c>
      <c r="E93" s="4"/>
      <c r="F93" s="7"/>
      <c r="G93" s="4"/>
      <c r="H93" s="3">
        <f>SUM(G82:G92)</f>
        <v>91698</v>
      </c>
    </row>
    <row r="94" spans="5:7" ht="12.75">
      <c r="E94" s="4"/>
      <c r="F94" s="7"/>
      <c r="G94" s="4"/>
    </row>
    <row r="95" spans="5:7" ht="12.75">
      <c r="E95" s="4"/>
      <c r="F95" s="7"/>
      <c r="G95" s="4"/>
    </row>
    <row r="96" spans="1:7" ht="12.75">
      <c r="A96" s="2" t="s">
        <v>32</v>
      </c>
      <c r="E96" s="4"/>
      <c r="F96" s="7"/>
      <c r="G96" s="4"/>
    </row>
    <row r="97" spans="1:7" ht="12.75">
      <c r="A97" s="1" t="s">
        <v>33</v>
      </c>
      <c r="E97" s="4"/>
      <c r="F97" s="7"/>
      <c r="G97" s="4"/>
    </row>
    <row r="98" spans="5:7" ht="12.75">
      <c r="E98" s="4"/>
      <c r="F98" s="7"/>
      <c r="G98" s="4"/>
    </row>
    <row r="99" spans="1:7" ht="12.75">
      <c r="A99" t="s">
        <v>34</v>
      </c>
      <c r="E99" s="4">
        <v>3070</v>
      </c>
      <c r="F99" s="7">
        <v>16.5</v>
      </c>
      <c r="G99" s="4">
        <f>E99*F99</f>
        <v>50655</v>
      </c>
    </row>
    <row r="100" spans="1:7" ht="12.75">
      <c r="A100" t="s">
        <v>35</v>
      </c>
      <c r="E100" s="4">
        <v>1</v>
      </c>
      <c r="F100" s="7">
        <v>3500</v>
      </c>
      <c r="G100" s="4">
        <f>E100*F100</f>
        <v>3500</v>
      </c>
    </row>
    <row r="101" spans="1:7" ht="12.75">
      <c r="A101" t="s">
        <v>36</v>
      </c>
      <c r="E101" s="4">
        <v>5</v>
      </c>
      <c r="F101" s="7">
        <v>2600</v>
      </c>
      <c r="G101" s="4">
        <f>E101*F101</f>
        <v>13000</v>
      </c>
    </row>
    <row r="102" spans="1:7" ht="12.75">
      <c r="A102" t="s">
        <v>28</v>
      </c>
      <c r="E102" s="4">
        <v>0</v>
      </c>
      <c r="F102" s="7">
        <v>475</v>
      </c>
      <c r="G102" s="4">
        <f>E102*F102</f>
        <v>0</v>
      </c>
    </row>
    <row r="103" spans="1:7" ht="12.75">
      <c r="A103" t="s">
        <v>37</v>
      </c>
      <c r="E103" s="4">
        <v>1</v>
      </c>
      <c r="F103" s="7">
        <v>1200</v>
      </c>
      <c r="G103" s="4">
        <f>E103*F103</f>
        <v>1200</v>
      </c>
    </row>
    <row r="104" spans="5:7" ht="12.75">
      <c r="E104" s="4"/>
      <c r="F104" s="7"/>
      <c r="G104" s="4"/>
    </row>
    <row r="105" spans="1:8" ht="12.75">
      <c r="A105" s="2" t="s">
        <v>39</v>
      </c>
      <c r="E105" s="4"/>
      <c r="F105" s="7"/>
      <c r="G105" s="4"/>
      <c r="H105" s="3">
        <f>SUM(G99:G104)</f>
        <v>68355</v>
      </c>
    </row>
    <row r="106" spans="5:7" ht="12.75">
      <c r="E106" s="4"/>
      <c r="F106" s="7"/>
      <c r="G106" s="4"/>
    </row>
    <row r="107" spans="5:7" ht="12.75">
      <c r="E107" s="4"/>
      <c r="F107" s="7"/>
      <c r="G107" s="4"/>
    </row>
    <row r="108" spans="1:7" ht="12.75">
      <c r="A108" s="2" t="s">
        <v>40</v>
      </c>
      <c r="E108" s="4"/>
      <c r="F108" s="7"/>
      <c r="G108" s="4"/>
    </row>
    <row r="109" spans="1:7" ht="12.75">
      <c r="A109" s="1" t="s">
        <v>41</v>
      </c>
      <c r="E109" s="4"/>
      <c r="F109" s="7"/>
      <c r="G109" s="4"/>
    </row>
    <row r="110" spans="1:7" ht="12.75">
      <c r="A110" t="s">
        <v>71</v>
      </c>
      <c r="E110" s="4">
        <v>2000</v>
      </c>
      <c r="F110" s="7">
        <v>19</v>
      </c>
      <c r="G110" s="4">
        <f>E110*F110</f>
        <v>38000</v>
      </c>
    </row>
    <row r="111" spans="1:7" ht="12.75">
      <c r="A111" t="s">
        <v>43</v>
      </c>
      <c r="E111" s="4">
        <v>1</v>
      </c>
      <c r="F111" s="7">
        <v>2600</v>
      </c>
      <c r="G111" s="4">
        <f>E111*F111</f>
        <v>2600</v>
      </c>
    </row>
    <row r="112" spans="1:7" ht="12.75">
      <c r="A112" t="s">
        <v>44</v>
      </c>
      <c r="E112" s="4">
        <v>6</v>
      </c>
      <c r="F112" s="7">
        <v>650</v>
      </c>
      <c r="G112" s="4">
        <f>E112*F112</f>
        <v>3900</v>
      </c>
    </row>
    <row r="113" spans="5:7" ht="12.75">
      <c r="E113" s="4"/>
      <c r="F113" s="7"/>
      <c r="G113" s="4"/>
    </row>
    <row r="114" spans="1:8" ht="12.75">
      <c r="A114" s="2" t="s">
        <v>45</v>
      </c>
      <c r="E114" s="4"/>
      <c r="F114" s="7"/>
      <c r="G114" s="4"/>
      <c r="H114" s="3">
        <f>SUM(G110:G113)</f>
        <v>44500</v>
      </c>
    </row>
    <row r="115" spans="5:7" ht="12.75">
      <c r="E115" s="4"/>
      <c r="F115" s="7"/>
      <c r="G115" s="4"/>
    </row>
    <row r="116" spans="5:7" ht="12.75">
      <c r="E116" s="4"/>
      <c r="F116" s="7"/>
      <c r="G116" s="4"/>
    </row>
    <row r="117" spans="1:7" ht="12.75">
      <c r="A117" s="2" t="s">
        <v>46</v>
      </c>
      <c r="E117" s="4"/>
      <c r="F117" s="7"/>
      <c r="G117" s="4"/>
    </row>
    <row r="118" spans="1:7" ht="12.75">
      <c r="A118" s="1" t="s">
        <v>47</v>
      </c>
      <c r="E118" s="4"/>
      <c r="F118" s="7"/>
      <c r="G118" s="4"/>
    </row>
    <row r="119" spans="1:7" ht="12.75">
      <c r="A119" t="s">
        <v>48</v>
      </c>
      <c r="E119" s="4">
        <v>6140</v>
      </c>
      <c r="F119" s="7">
        <v>0.5</v>
      </c>
      <c r="G119" s="4">
        <f>E119*F119</f>
        <v>3070</v>
      </c>
    </row>
    <row r="120" spans="1:7" ht="12.75">
      <c r="A120" t="s">
        <v>55</v>
      </c>
      <c r="E120" s="4">
        <v>6140</v>
      </c>
      <c r="F120" s="7">
        <v>14.67</v>
      </c>
      <c r="G120" s="4">
        <f>E120*F120</f>
        <v>90073.8</v>
      </c>
    </row>
    <row r="121" spans="1:7" ht="12.75">
      <c r="A121" t="s">
        <v>49</v>
      </c>
      <c r="E121" s="4">
        <v>6140</v>
      </c>
      <c r="F121" s="7">
        <v>10.1</v>
      </c>
      <c r="G121" s="4">
        <f>E121*F121</f>
        <v>62014</v>
      </c>
    </row>
    <row r="122" spans="5:7" ht="12.75">
      <c r="E122" s="4"/>
      <c r="F122" s="7"/>
      <c r="G122" s="4"/>
    </row>
    <row r="123" spans="1:8" ht="12.75">
      <c r="A123" s="2" t="s">
        <v>50</v>
      </c>
      <c r="E123" s="4"/>
      <c r="F123" s="7"/>
      <c r="G123" s="4"/>
      <c r="H123" s="3">
        <f>SUM(G119:G122)</f>
        <v>155157.8</v>
      </c>
    </row>
    <row r="124" spans="5:7" ht="12.75">
      <c r="E124" s="4"/>
      <c r="F124" s="7"/>
      <c r="G124" s="4"/>
    </row>
    <row r="125" spans="5:7" ht="12.75">
      <c r="E125" s="4"/>
      <c r="F125" s="7"/>
      <c r="G125" s="4"/>
    </row>
    <row r="126" spans="1:7" ht="12.75">
      <c r="A126" s="2" t="s">
        <v>51</v>
      </c>
      <c r="E126" s="4"/>
      <c r="F126" s="7"/>
      <c r="G126" s="4"/>
    </row>
    <row r="127" spans="1:7" ht="12.75">
      <c r="A127" s="1" t="s">
        <v>52</v>
      </c>
      <c r="E127" s="4"/>
      <c r="F127" s="7"/>
      <c r="G127" s="4"/>
    </row>
    <row r="128" spans="1:7" ht="12.75">
      <c r="A128" t="s">
        <v>53</v>
      </c>
      <c r="E128" s="4"/>
      <c r="F128" s="7"/>
      <c r="G128" s="4"/>
    </row>
    <row r="129" spans="1:7" ht="12.75">
      <c r="A129" t="s">
        <v>54</v>
      </c>
      <c r="E129" s="4">
        <v>110520</v>
      </c>
      <c r="F129" s="7">
        <v>1.3</v>
      </c>
      <c r="G129" s="4">
        <f>E129*F129</f>
        <v>143676</v>
      </c>
    </row>
    <row r="130" spans="1:7" ht="12.75">
      <c r="A130" t="s">
        <v>64</v>
      </c>
      <c r="E130" s="4">
        <v>110520</v>
      </c>
      <c r="F130" s="7">
        <v>0.16</v>
      </c>
      <c r="G130" s="4">
        <f>E130*F130</f>
        <v>17683.2</v>
      </c>
    </row>
    <row r="131" spans="1:7" ht="12.75">
      <c r="A131" t="s">
        <v>74</v>
      </c>
      <c r="E131" s="4">
        <v>10000</v>
      </c>
      <c r="F131" s="7">
        <v>3.56</v>
      </c>
      <c r="G131" s="4">
        <f>E131*F131</f>
        <v>35600</v>
      </c>
    </row>
    <row r="133" spans="1:8" ht="12.75">
      <c r="A133" s="2" t="s">
        <v>56</v>
      </c>
      <c r="E133" s="4"/>
      <c r="F133" s="7"/>
      <c r="G133" s="4"/>
      <c r="H133" s="3">
        <f>SUM(G129:G131)</f>
        <v>196959.2</v>
      </c>
    </row>
    <row r="134" spans="5:7" ht="12.75">
      <c r="E134" s="4"/>
      <c r="F134" s="7"/>
      <c r="G134" s="4"/>
    </row>
    <row r="135" spans="5:7" ht="12.75">
      <c r="E135" s="4"/>
      <c r="F135" s="7"/>
      <c r="G135" s="4"/>
    </row>
    <row r="136" spans="1:7" ht="12.75">
      <c r="A136" s="2" t="s">
        <v>58</v>
      </c>
      <c r="E136" s="4"/>
      <c r="F136" s="7"/>
      <c r="G136" s="4"/>
    </row>
    <row r="137" spans="1:7" ht="12.75">
      <c r="A137" t="s">
        <v>57</v>
      </c>
      <c r="E137" s="4"/>
      <c r="F137" s="7"/>
      <c r="G137" s="4"/>
    </row>
    <row r="138" spans="1:7" ht="12.75">
      <c r="A138" t="s">
        <v>59</v>
      </c>
      <c r="E138" s="4">
        <v>12</v>
      </c>
      <c r="F138" s="7">
        <v>250</v>
      </c>
      <c r="G138" s="4">
        <f aca="true" t="shared" si="3" ref="G138:G143">E138*F138</f>
        <v>3000</v>
      </c>
    </row>
    <row r="139" spans="1:7" ht="12.75">
      <c r="A139" t="s">
        <v>60</v>
      </c>
      <c r="E139" s="4">
        <v>6</v>
      </c>
      <c r="F139" s="7">
        <v>60</v>
      </c>
      <c r="G139" s="4">
        <f t="shared" si="3"/>
        <v>360</v>
      </c>
    </row>
    <row r="140" spans="1:7" ht="12.75">
      <c r="A140" t="s">
        <v>61</v>
      </c>
      <c r="E140" s="4">
        <v>6</v>
      </c>
      <c r="F140" s="7">
        <v>350</v>
      </c>
      <c r="G140" s="4">
        <f t="shared" si="3"/>
        <v>2100</v>
      </c>
    </row>
    <row r="141" spans="1:7" ht="12.75">
      <c r="A141" t="s">
        <v>62</v>
      </c>
      <c r="E141" s="4">
        <v>6140</v>
      </c>
      <c r="F141" s="7">
        <v>2.5</v>
      </c>
      <c r="G141" s="4">
        <f t="shared" si="3"/>
        <v>15350</v>
      </c>
    </row>
    <row r="142" spans="1:7" ht="12.75">
      <c r="A142" t="s">
        <v>63</v>
      </c>
      <c r="E142" s="4">
        <v>6140</v>
      </c>
      <c r="F142" s="7">
        <v>2.5</v>
      </c>
      <c r="G142" s="4">
        <f t="shared" si="3"/>
        <v>15350</v>
      </c>
    </row>
    <row r="143" spans="1:7" ht="12.75">
      <c r="A143" t="s">
        <v>65</v>
      </c>
      <c r="E143" s="4">
        <v>0</v>
      </c>
      <c r="F143" s="7">
        <v>0.07</v>
      </c>
      <c r="G143" s="4">
        <f t="shared" si="3"/>
        <v>0</v>
      </c>
    </row>
    <row r="144" spans="5:7" ht="12.75">
      <c r="E144" s="4"/>
      <c r="F144" s="4"/>
      <c r="G144" s="4"/>
    </row>
    <row r="145" spans="1:8" ht="12.75">
      <c r="A145" s="2" t="s">
        <v>66</v>
      </c>
      <c r="H145" s="3">
        <f>SUM(G138:G144)</f>
        <v>36160</v>
      </c>
    </row>
    <row r="148" spans="1:8" ht="12.75">
      <c r="A148" s="1" t="s">
        <v>67</v>
      </c>
      <c r="H148" s="10">
        <f>SUM(H93:H145)</f>
        <v>592830</v>
      </c>
    </row>
    <row r="149" spans="1:8" ht="12.75">
      <c r="A149" s="9">
        <v>3070</v>
      </c>
      <c r="B149" s="1" t="s">
        <v>72</v>
      </c>
      <c r="D149" s="3">
        <f>H148/A149</f>
        <v>193.10423452768728</v>
      </c>
      <c r="E149" s="1" t="s">
        <v>73</v>
      </c>
      <c r="H149" s="11"/>
    </row>
    <row r="154" ht="15">
      <c r="A154" s="12" t="s">
        <v>79</v>
      </c>
    </row>
    <row r="155" spans="1:7" ht="15">
      <c r="A155" s="12" t="s">
        <v>16</v>
      </c>
      <c r="G155" s="8">
        <v>38146</v>
      </c>
    </row>
    <row r="156" ht="12.75">
      <c r="A156" t="s">
        <v>75</v>
      </c>
    </row>
    <row r="159" spans="1:7" ht="12.75">
      <c r="A159" s="2" t="s">
        <v>18</v>
      </c>
      <c r="E159" s="5" t="s">
        <v>20</v>
      </c>
      <c r="F159" s="5" t="s">
        <v>21</v>
      </c>
      <c r="G159" s="5" t="s">
        <v>22</v>
      </c>
    </row>
    <row r="160" ht="12.75">
      <c r="A160" s="1" t="s">
        <v>25</v>
      </c>
    </row>
    <row r="161" spans="1:7" ht="12.75">
      <c r="A161" t="s">
        <v>19</v>
      </c>
      <c r="E161" s="4">
        <v>10268</v>
      </c>
      <c r="F161" s="4">
        <v>4</v>
      </c>
      <c r="G161" s="4">
        <f>E161*F161</f>
        <v>41072</v>
      </c>
    </row>
    <row r="162" spans="1:7" ht="12.75">
      <c r="A162" t="s">
        <v>23</v>
      </c>
      <c r="E162" s="4">
        <v>12</v>
      </c>
      <c r="F162" s="4">
        <v>100</v>
      </c>
      <c r="G162" s="4">
        <f>E162*F162</f>
        <v>1200</v>
      </c>
    </row>
    <row r="163" spans="5:7" ht="12.75">
      <c r="E163" s="4"/>
      <c r="F163" s="4"/>
      <c r="G163" s="4"/>
    </row>
    <row r="164" spans="1:7" ht="12.75">
      <c r="A164" s="1" t="s">
        <v>24</v>
      </c>
      <c r="E164" s="4"/>
      <c r="F164" s="4"/>
      <c r="G164" s="4"/>
    </row>
    <row r="165" spans="1:7" ht="12.75">
      <c r="A165" t="s">
        <v>26</v>
      </c>
      <c r="E165" s="4">
        <v>7989</v>
      </c>
      <c r="F165" s="7">
        <v>15</v>
      </c>
      <c r="G165" s="4">
        <f aca="true" t="shared" si="4" ref="G165:G170">E165*F165</f>
        <v>119835</v>
      </c>
    </row>
    <row r="166" spans="1:7" ht="12.75">
      <c r="A166" t="s">
        <v>27</v>
      </c>
      <c r="E166" s="4">
        <v>1</v>
      </c>
      <c r="F166" s="7">
        <v>3500</v>
      </c>
      <c r="G166" s="4">
        <f t="shared" si="4"/>
        <v>3500</v>
      </c>
    </row>
    <row r="167" spans="1:7" ht="12.75">
      <c r="A167" t="s">
        <v>28</v>
      </c>
      <c r="E167" s="4">
        <v>180</v>
      </c>
      <c r="F167" s="7">
        <v>475</v>
      </c>
      <c r="G167" s="4">
        <f t="shared" si="4"/>
        <v>85500</v>
      </c>
    </row>
    <row r="168" spans="1:7" ht="12.75">
      <c r="A168" t="s">
        <v>29</v>
      </c>
      <c r="E168" s="4">
        <v>12</v>
      </c>
      <c r="F168" s="7">
        <v>1700</v>
      </c>
      <c r="G168" s="4">
        <f t="shared" si="4"/>
        <v>20400</v>
      </c>
    </row>
    <row r="169" spans="1:7" ht="12.75">
      <c r="A169" t="s">
        <v>30</v>
      </c>
      <c r="E169" s="4">
        <v>18</v>
      </c>
      <c r="F169" s="7">
        <v>1700</v>
      </c>
      <c r="G169" s="4">
        <f t="shared" si="4"/>
        <v>30600</v>
      </c>
    </row>
    <row r="170" spans="1:7" ht="12.75">
      <c r="A170" t="s">
        <v>31</v>
      </c>
      <c r="E170" s="4">
        <v>1</v>
      </c>
      <c r="F170" s="7">
        <v>4500</v>
      </c>
      <c r="G170" s="4">
        <f t="shared" si="4"/>
        <v>4500</v>
      </c>
    </row>
    <row r="171" spans="5:7" ht="12.75">
      <c r="E171" s="4"/>
      <c r="F171" s="7"/>
      <c r="G171" s="4"/>
    </row>
    <row r="172" spans="1:8" ht="12.75">
      <c r="A172" s="2" t="s">
        <v>38</v>
      </c>
      <c r="E172" s="4"/>
      <c r="F172" s="7"/>
      <c r="G172" s="4"/>
      <c r="H172" s="3">
        <f>SUM(G161:G171)</f>
        <v>306607</v>
      </c>
    </row>
    <row r="173" spans="5:7" ht="12.75">
      <c r="E173" s="4"/>
      <c r="F173" s="7"/>
      <c r="G173" s="4"/>
    </row>
    <row r="174" spans="5:7" ht="12.75">
      <c r="E174" s="4"/>
      <c r="F174" s="7"/>
      <c r="G174" s="4"/>
    </row>
    <row r="175" spans="1:7" ht="12.75">
      <c r="A175" s="2" t="s">
        <v>32</v>
      </c>
      <c r="E175" s="4"/>
      <c r="F175" s="7"/>
      <c r="G175" s="4"/>
    </row>
    <row r="176" spans="1:7" ht="12.75">
      <c r="A176" s="1" t="s">
        <v>33</v>
      </c>
      <c r="E176" s="4"/>
      <c r="F176" s="7"/>
      <c r="G176" s="4"/>
    </row>
    <row r="177" spans="5:7" ht="12.75">
      <c r="E177" s="4"/>
      <c r="F177" s="7"/>
      <c r="G177" s="4"/>
    </row>
    <row r="178" spans="1:7" ht="12.75">
      <c r="A178" t="s">
        <v>34</v>
      </c>
      <c r="E178" s="4">
        <v>7989</v>
      </c>
      <c r="F178" s="7">
        <v>16.5</v>
      </c>
      <c r="G178" s="4">
        <f>E178*F178</f>
        <v>131818.5</v>
      </c>
    </row>
    <row r="179" spans="1:7" ht="12.75">
      <c r="A179" t="s">
        <v>35</v>
      </c>
      <c r="E179" s="4">
        <v>1</v>
      </c>
      <c r="F179" s="7">
        <v>3500</v>
      </c>
      <c r="G179" s="4">
        <f>E179*F179</f>
        <v>3500</v>
      </c>
    </row>
    <row r="180" spans="1:7" ht="12.75">
      <c r="A180" t="s">
        <v>36</v>
      </c>
      <c r="E180" s="4">
        <v>12</v>
      </c>
      <c r="F180" s="7">
        <v>2600</v>
      </c>
      <c r="G180" s="4">
        <f>E180*F180</f>
        <v>31200</v>
      </c>
    </row>
    <row r="181" spans="1:7" ht="12.75">
      <c r="A181" t="s">
        <v>28</v>
      </c>
      <c r="E181" s="4">
        <v>180</v>
      </c>
      <c r="F181" s="7">
        <v>475</v>
      </c>
      <c r="G181" s="4">
        <f>E181*F181</f>
        <v>85500</v>
      </c>
    </row>
    <row r="182" spans="1:7" ht="12.75">
      <c r="A182" t="s">
        <v>37</v>
      </c>
      <c r="E182" s="4">
        <v>1</v>
      </c>
      <c r="F182" s="7">
        <v>1200</v>
      </c>
      <c r="G182" s="4">
        <f>E182*F182</f>
        <v>1200</v>
      </c>
    </row>
    <row r="183" spans="5:7" ht="12.75">
      <c r="E183" s="4"/>
      <c r="F183" s="7"/>
      <c r="G183" s="4"/>
    </row>
    <row r="184" spans="1:8" ht="12.75">
      <c r="A184" s="2" t="s">
        <v>39</v>
      </c>
      <c r="E184" s="4"/>
      <c r="F184" s="7"/>
      <c r="G184" s="4"/>
      <c r="H184" s="3">
        <f>SUM(G178:G183)</f>
        <v>253218.5</v>
      </c>
    </row>
    <row r="185" spans="5:7" ht="12.75">
      <c r="E185" s="4"/>
      <c r="F185" s="7"/>
      <c r="G185" s="4"/>
    </row>
    <row r="186" spans="5:7" ht="12.75">
      <c r="E186" s="4"/>
      <c r="F186" s="7"/>
      <c r="G186" s="4"/>
    </row>
    <row r="187" spans="1:7" ht="12.75">
      <c r="A187" s="2" t="s">
        <v>40</v>
      </c>
      <c r="E187" s="4"/>
      <c r="F187" s="7"/>
      <c r="G187" s="4"/>
    </row>
    <row r="188" spans="1:7" ht="12.75">
      <c r="A188" s="1" t="s">
        <v>41</v>
      </c>
      <c r="E188" s="4"/>
      <c r="F188" s="7"/>
      <c r="G188" s="4"/>
    </row>
    <row r="189" spans="1:7" ht="12.75">
      <c r="A189" t="s">
        <v>42</v>
      </c>
      <c r="E189" s="4">
        <v>6500</v>
      </c>
      <c r="F189" s="7">
        <v>27</v>
      </c>
      <c r="G189" s="4">
        <f>E189*F189</f>
        <v>175500</v>
      </c>
    </row>
    <row r="190" spans="1:7" ht="12.75">
      <c r="A190" t="s">
        <v>43</v>
      </c>
      <c r="E190" s="4">
        <v>1</v>
      </c>
      <c r="F190" s="7">
        <v>2600</v>
      </c>
      <c r="G190" s="4">
        <f>E190*F190</f>
        <v>2600</v>
      </c>
    </row>
    <row r="191" spans="1:7" ht="12.75">
      <c r="A191" t="s">
        <v>44</v>
      </c>
      <c r="E191" s="4">
        <v>30</v>
      </c>
      <c r="F191" s="7">
        <v>650</v>
      </c>
      <c r="G191" s="4">
        <f>E191*F191</f>
        <v>19500</v>
      </c>
    </row>
    <row r="192" spans="5:7" ht="12.75">
      <c r="E192" s="4"/>
      <c r="F192" s="7"/>
      <c r="G192" s="4"/>
    </row>
    <row r="193" spans="1:8" ht="12.75">
      <c r="A193" s="2" t="s">
        <v>45</v>
      </c>
      <c r="E193" s="4"/>
      <c r="F193" s="7"/>
      <c r="G193" s="4"/>
      <c r="H193" s="3">
        <f>SUM(G189:G192)</f>
        <v>197600</v>
      </c>
    </row>
    <row r="194" spans="5:7" ht="12.75">
      <c r="E194" s="4"/>
      <c r="F194" s="7"/>
      <c r="G194" s="4"/>
    </row>
    <row r="195" spans="5:7" ht="12.75">
      <c r="E195" s="4"/>
      <c r="F195" s="7"/>
      <c r="G195" s="4"/>
    </row>
    <row r="196" spans="1:7" ht="12.75">
      <c r="A196" s="2" t="s">
        <v>46</v>
      </c>
      <c r="E196" s="4"/>
      <c r="F196" s="7"/>
      <c r="G196" s="4"/>
    </row>
    <row r="197" spans="1:7" ht="12.75">
      <c r="A197" s="1" t="s">
        <v>47</v>
      </c>
      <c r="E197" s="4"/>
      <c r="F197" s="7"/>
      <c r="G197" s="4"/>
    </row>
    <row r="198" spans="1:7" ht="12.75">
      <c r="A198" t="s">
        <v>48</v>
      </c>
      <c r="E198" s="4">
        <v>15978</v>
      </c>
      <c r="F198" s="7">
        <v>0.5</v>
      </c>
      <c r="G198" s="4">
        <f>E198*F198</f>
        <v>7989</v>
      </c>
    </row>
    <row r="199" spans="1:7" ht="12.75">
      <c r="A199" t="s">
        <v>55</v>
      </c>
      <c r="E199" s="4">
        <v>15978</v>
      </c>
      <c r="F199" s="7">
        <v>15</v>
      </c>
      <c r="G199" s="4">
        <f>E199*F199</f>
        <v>239670</v>
      </c>
    </row>
    <row r="200" spans="1:7" ht="12.75">
      <c r="A200" t="s">
        <v>49</v>
      </c>
      <c r="E200" s="4">
        <v>15978</v>
      </c>
      <c r="F200" s="7">
        <v>11</v>
      </c>
      <c r="G200" s="4">
        <f>E200*F200</f>
        <v>175758</v>
      </c>
    </row>
    <row r="201" spans="5:7" ht="12.75">
      <c r="E201" s="4"/>
      <c r="F201" s="7"/>
      <c r="G201" s="4"/>
    </row>
    <row r="202" spans="1:8" ht="12.75">
      <c r="A202" s="2" t="s">
        <v>50</v>
      </c>
      <c r="E202" s="4"/>
      <c r="F202" s="7"/>
      <c r="G202" s="4"/>
      <c r="H202" s="3">
        <f>SUM(G198:G201)</f>
        <v>423417</v>
      </c>
    </row>
    <row r="203" spans="5:7" ht="12.75">
      <c r="E203" s="4"/>
      <c r="F203" s="7"/>
      <c r="G203" s="4"/>
    </row>
    <row r="204" spans="5:7" ht="12.75">
      <c r="E204" s="4"/>
      <c r="F204" s="7"/>
      <c r="G204" s="4"/>
    </row>
    <row r="205" spans="1:7" ht="12.75">
      <c r="A205" s="2" t="s">
        <v>51</v>
      </c>
      <c r="E205" s="4"/>
      <c r="F205" s="7"/>
      <c r="G205" s="4"/>
    </row>
    <row r="206" spans="1:7" ht="12.75">
      <c r="A206" s="1" t="s">
        <v>52</v>
      </c>
      <c r="E206" s="4"/>
      <c r="F206" s="7"/>
      <c r="G206" s="4"/>
    </row>
    <row r="207" spans="1:7" ht="12.75">
      <c r="A207" t="s">
        <v>76</v>
      </c>
      <c r="E207" s="4"/>
      <c r="F207" s="7"/>
      <c r="G207" s="4"/>
    </row>
    <row r="208" spans="1:7" ht="12.75">
      <c r="A208" t="s">
        <v>54</v>
      </c>
      <c r="E208" s="4">
        <v>239776</v>
      </c>
      <c r="F208" s="7">
        <v>1.52</v>
      </c>
      <c r="G208" s="4">
        <f>E208*F208</f>
        <v>364459.52</v>
      </c>
    </row>
    <row r="209" spans="1:7" ht="12.75">
      <c r="A209" t="s">
        <v>64</v>
      </c>
      <c r="E209" s="4">
        <v>239776</v>
      </c>
      <c r="F209" s="7">
        <v>0.17</v>
      </c>
      <c r="G209" s="4">
        <f>E209*F209</f>
        <v>40761.920000000006</v>
      </c>
    </row>
    <row r="210" spans="5:7" ht="12.75">
      <c r="E210" s="4"/>
      <c r="F210" s="7"/>
      <c r="G210" s="4"/>
    </row>
    <row r="211" spans="1:8" ht="12.75">
      <c r="A211" s="2" t="s">
        <v>56</v>
      </c>
      <c r="E211" s="4"/>
      <c r="F211" s="7"/>
      <c r="G211" s="4"/>
      <c r="H211" s="3">
        <f>SUM(G208:G209)</f>
        <v>405221.44</v>
      </c>
    </row>
    <row r="212" spans="5:7" ht="12.75">
      <c r="E212" s="4"/>
      <c r="F212" s="7"/>
      <c r="G212" s="4"/>
    </row>
    <row r="213" spans="5:7" ht="12.75">
      <c r="E213" s="4"/>
      <c r="F213" s="7"/>
      <c r="G213" s="4"/>
    </row>
    <row r="214" spans="1:7" ht="12.75">
      <c r="A214" s="2" t="s">
        <v>58</v>
      </c>
      <c r="E214" s="4"/>
      <c r="F214" s="7"/>
      <c r="G214" s="4"/>
    </row>
    <row r="215" spans="1:7" ht="12.75">
      <c r="A215" t="s">
        <v>57</v>
      </c>
      <c r="E215" s="4"/>
      <c r="F215" s="7"/>
      <c r="G215" s="4"/>
    </row>
    <row r="216" spans="1:7" ht="12.75">
      <c r="A216" t="s">
        <v>59</v>
      </c>
      <c r="E216" s="4">
        <v>30</v>
      </c>
      <c r="F216" s="7">
        <v>250</v>
      </c>
      <c r="G216" s="4">
        <f aca="true" t="shared" si="5" ref="G216:G221">E216*F216</f>
        <v>7500</v>
      </c>
    </row>
    <row r="217" spans="1:7" ht="12.75">
      <c r="A217" t="s">
        <v>60</v>
      </c>
      <c r="E217" s="4">
        <v>13</v>
      </c>
      <c r="F217" s="7">
        <v>60</v>
      </c>
      <c r="G217" s="4">
        <f t="shared" si="5"/>
        <v>780</v>
      </c>
    </row>
    <row r="218" spans="1:7" ht="12.75">
      <c r="A218" t="s">
        <v>61</v>
      </c>
      <c r="E218" s="4">
        <v>13</v>
      </c>
      <c r="F218" s="7">
        <v>350</v>
      </c>
      <c r="G218" s="4">
        <f t="shared" si="5"/>
        <v>4550</v>
      </c>
    </row>
    <row r="219" spans="1:7" ht="12.75">
      <c r="A219" t="s">
        <v>62</v>
      </c>
      <c r="E219" s="4">
        <v>180</v>
      </c>
      <c r="F219" s="7">
        <v>250</v>
      </c>
      <c r="G219" s="4">
        <f t="shared" si="5"/>
        <v>45000</v>
      </c>
    </row>
    <row r="220" spans="1:7" ht="12.75">
      <c r="A220" t="s">
        <v>63</v>
      </c>
      <c r="E220" s="4">
        <v>180</v>
      </c>
      <c r="F220" s="7">
        <v>250</v>
      </c>
      <c r="G220" s="4">
        <f t="shared" si="5"/>
        <v>45000</v>
      </c>
    </row>
    <row r="221" spans="1:7" ht="12.75">
      <c r="A221" t="s">
        <v>65</v>
      </c>
      <c r="E221" s="4">
        <f>6750*132</f>
        <v>891000</v>
      </c>
      <c r="F221" s="7">
        <v>0.08</v>
      </c>
      <c r="G221" s="4">
        <f t="shared" si="5"/>
        <v>71280</v>
      </c>
    </row>
    <row r="222" spans="1:7" ht="12.75">
      <c r="A222" t="s">
        <v>80</v>
      </c>
      <c r="E222" s="4"/>
      <c r="F222" s="4"/>
      <c r="G222" s="4">
        <v>39826</v>
      </c>
    </row>
    <row r="224" spans="1:8" ht="12.75">
      <c r="A224" s="2" t="s">
        <v>66</v>
      </c>
      <c r="H224" s="3">
        <f>SUM(G216:G222)</f>
        <v>213936</v>
      </c>
    </row>
    <row r="226" spans="1:8" ht="12.75">
      <c r="A226" s="1" t="s">
        <v>67</v>
      </c>
      <c r="H226" s="6">
        <f>SUM(H172:H224)</f>
        <v>1799999.94</v>
      </c>
    </row>
    <row r="227" spans="1:5" ht="12.75">
      <c r="A227" s="1">
        <v>180</v>
      </c>
      <c r="B227" s="1" t="s">
        <v>68</v>
      </c>
      <c r="D227" s="3">
        <f>H226/A227</f>
        <v>9999.999666666667</v>
      </c>
      <c r="E227" s="1" t="s">
        <v>69</v>
      </c>
    </row>
    <row r="230" ht="12.75">
      <c r="G230" s="8"/>
    </row>
    <row r="231" spans="1:7" ht="12.75">
      <c r="A231" s="1"/>
      <c r="G231" s="8"/>
    </row>
    <row r="233" ht="15">
      <c r="A233" s="12" t="s">
        <v>79</v>
      </c>
    </row>
    <row r="234" spans="1:5" ht="15">
      <c r="A234" s="12" t="s">
        <v>16</v>
      </c>
      <c r="E234" s="8">
        <v>38155</v>
      </c>
    </row>
    <row r="235" ht="12.75">
      <c r="A235" t="s">
        <v>75</v>
      </c>
    </row>
    <row r="238" spans="1:7" ht="12.75">
      <c r="A238" s="2" t="s">
        <v>18</v>
      </c>
      <c r="E238" s="5"/>
      <c r="F238" s="5"/>
      <c r="G238" s="5"/>
    </row>
    <row r="239" spans="1:4" ht="12.75">
      <c r="A239" s="1" t="s">
        <v>77</v>
      </c>
      <c r="B239" s="1" t="s">
        <v>24</v>
      </c>
      <c r="D239" s="3">
        <v>306607</v>
      </c>
    </row>
    <row r="240" spans="4:7" ht="12.75">
      <c r="D240" s="3"/>
      <c r="E240" s="4"/>
      <c r="F240" s="4"/>
      <c r="G240" s="4"/>
    </row>
    <row r="241" spans="1:7" ht="12.75">
      <c r="A241" s="2" t="s">
        <v>32</v>
      </c>
      <c r="D241" s="3"/>
      <c r="E241" s="4"/>
      <c r="F241" s="4"/>
      <c r="G241" s="4"/>
    </row>
    <row r="242" spans="1:7" ht="12.75">
      <c r="A242" s="1" t="s">
        <v>33</v>
      </c>
      <c r="D242" s="3">
        <v>253219</v>
      </c>
      <c r="E242" s="4"/>
      <c r="F242" s="4"/>
      <c r="G242" s="4"/>
    </row>
    <row r="243" spans="4:7" ht="12.75">
      <c r="D243" s="3"/>
      <c r="E243" s="4"/>
      <c r="F243" s="4"/>
      <c r="G243" s="4"/>
    </row>
    <row r="244" spans="1:7" ht="12.75">
      <c r="A244" s="2" t="s">
        <v>40</v>
      </c>
      <c r="D244" s="3"/>
      <c r="E244" s="4"/>
      <c r="F244" s="7"/>
      <c r="G244" s="4"/>
    </row>
    <row r="245" spans="1:7" ht="12.75">
      <c r="A245" s="1" t="s">
        <v>41</v>
      </c>
      <c r="D245" s="3">
        <v>197600</v>
      </c>
      <c r="E245" s="4"/>
      <c r="F245" s="7"/>
      <c r="G245" s="4"/>
    </row>
    <row r="246" spans="4:7" ht="12.75">
      <c r="D246" s="3"/>
      <c r="E246" s="4"/>
      <c r="F246" s="7"/>
      <c r="G246" s="4"/>
    </row>
    <row r="247" spans="1:7" ht="12.75">
      <c r="A247" s="2" t="s">
        <v>46</v>
      </c>
      <c r="D247" s="3"/>
      <c r="E247" s="4"/>
      <c r="F247" s="7"/>
      <c r="G247" s="4"/>
    </row>
    <row r="248" spans="1:7" ht="12.75">
      <c r="A248" s="1" t="s">
        <v>47</v>
      </c>
      <c r="D248" s="3">
        <v>423417</v>
      </c>
      <c r="E248" s="4"/>
      <c r="F248" s="7"/>
      <c r="G248" s="4"/>
    </row>
    <row r="249" spans="4:7" ht="12.75">
      <c r="D249" s="3"/>
      <c r="E249" s="4"/>
      <c r="F249" s="7"/>
      <c r="G249" s="4"/>
    </row>
    <row r="250" spans="1:7" ht="12.75">
      <c r="A250" s="2" t="s">
        <v>51</v>
      </c>
      <c r="D250" s="3"/>
      <c r="E250" s="4"/>
      <c r="F250" s="7"/>
      <c r="G250" s="4"/>
    </row>
    <row r="251" spans="1:7" ht="12.75">
      <c r="A251" s="1" t="s">
        <v>52</v>
      </c>
      <c r="D251" s="3">
        <v>405221</v>
      </c>
      <c r="E251" s="4"/>
      <c r="F251" s="7"/>
      <c r="G251" s="4"/>
    </row>
    <row r="252" spans="4:7" ht="12.75">
      <c r="D252" s="3"/>
      <c r="E252" s="4"/>
      <c r="F252" s="7"/>
      <c r="G252" s="4"/>
    </row>
    <row r="253" spans="1:7" ht="12.75">
      <c r="A253" s="2" t="s">
        <v>58</v>
      </c>
      <c r="E253" s="4"/>
      <c r="F253" s="7"/>
      <c r="G253" s="4"/>
    </row>
    <row r="254" spans="1:7" ht="12.75">
      <c r="A254" s="1" t="s">
        <v>78</v>
      </c>
      <c r="D254" s="3">
        <f>174110+39826</f>
        <v>213936</v>
      </c>
      <c r="E254" s="4"/>
      <c r="F254" s="7"/>
      <c r="G254" s="4"/>
    </row>
    <row r="255" ht="12.75">
      <c r="H255" s="6"/>
    </row>
    <row r="256" spans="1:8" ht="12.75">
      <c r="A256" s="1" t="s">
        <v>67</v>
      </c>
      <c r="D256" s="3">
        <f>SUM(D239:D254)</f>
        <v>1800000</v>
      </c>
      <c r="E256" s="4"/>
      <c r="F256" s="7"/>
      <c r="G256" s="4"/>
      <c r="H256" s="3"/>
    </row>
    <row r="257" spans="5:7" ht="12.75">
      <c r="E257" s="4"/>
      <c r="F257" s="7"/>
      <c r="G257" s="4"/>
    </row>
    <row r="258" spans="1:7" ht="12.75">
      <c r="A258" s="1"/>
      <c r="B258" s="1"/>
      <c r="E258" s="4"/>
      <c r="F258" s="7"/>
      <c r="G258" s="4"/>
    </row>
    <row r="259" spans="5:7" ht="12.75">
      <c r="E259" s="4"/>
      <c r="F259" s="7"/>
      <c r="G259" s="4"/>
    </row>
    <row r="260" spans="5:7" ht="12.75">
      <c r="E260" s="4"/>
      <c r="F260" s="7"/>
      <c r="G260" s="4"/>
    </row>
    <row r="261" spans="5:7" ht="12.75">
      <c r="E261" s="4"/>
      <c r="F261" s="7"/>
      <c r="G261" s="4"/>
    </row>
    <row r="262" spans="5:7" ht="12.75">
      <c r="E262" s="4"/>
      <c r="F262" s="7"/>
      <c r="G262" s="4"/>
    </row>
    <row r="263" spans="5:7" ht="12.75">
      <c r="E263" s="4"/>
      <c r="F263" s="7"/>
      <c r="G263" s="4"/>
    </row>
    <row r="264" spans="5:7" ht="12.75">
      <c r="E264" s="4"/>
      <c r="F264" s="7"/>
      <c r="G264" s="4"/>
    </row>
    <row r="265" spans="5:7" ht="12.75">
      <c r="E265" s="4"/>
      <c r="F265" s="7"/>
      <c r="G265" s="4"/>
    </row>
    <row r="266" spans="5:7" ht="12.75">
      <c r="E266" s="4"/>
      <c r="F266" s="7"/>
      <c r="G266" s="4"/>
    </row>
    <row r="267" spans="5:7" ht="12.75">
      <c r="E267" s="4"/>
      <c r="F267" s="4"/>
      <c r="G267" s="4"/>
    </row>
    <row r="268" spans="1:8" ht="12.75">
      <c r="A268" s="2"/>
      <c r="H268" s="3"/>
    </row>
    <row r="272" spans="4:5" ht="12.75">
      <c r="D272" s="3"/>
      <c r="E272" s="1"/>
    </row>
  </sheetData>
  <sheetProtection/>
  <printOptions/>
  <pageMargins left="1.65" right="0.75" top="3.28" bottom="1" header="0.5" footer="0.5"/>
  <pageSetup horizontalDpi="600" verticalDpi="600" orientation="portrait" scale="74"/>
  <rowBreaks count="5" manualBreakCount="5">
    <brk id="50" max="255" man="1"/>
    <brk id="106" max="255" man="1"/>
    <brk id="153" max="255" man="1"/>
    <brk id="194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88">
      <selection activeCell="A100" sqref="A100:L198"/>
    </sheetView>
  </sheetViews>
  <sheetFormatPr defaultColWidth="8.7109375" defaultRowHeight="12.75"/>
  <cols>
    <col min="1" max="1" width="9.421875" style="0" bestFit="1" customWidth="1"/>
    <col min="2" max="3" width="8.7109375" style="0" customWidth="1"/>
    <col min="4" max="4" width="10.140625" style="0" bestFit="1" customWidth="1"/>
    <col min="5" max="8" width="6.7109375" style="0" customWidth="1"/>
    <col min="9" max="9" width="4.7109375" style="0" customWidth="1"/>
    <col min="10" max="10" width="8.7109375" style="0" customWidth="1"/>
    <col min="11" max="11" width="11.28125" style="0" bestFit="1" customWidth="1"/>
    <col min="12" max="12" width="10.7109375" style="0" customWidth="1"/>
  </cols>
  <sheetData>
    <row r="1" ht="15">
      <c r="A1" s="12" t="s">
        <v>79</v>
      </c>
    </row>
    <row r="2" spans="1:10" ht="15">
      <c r="A2" s="12" t="s">
        <v>16</v>
      </c>
      <c r="J2" s="20">
        <v>38162</v>
      </c>
    </row>
    <row r="3" spans="1:10" ht="12.75">
      <c r="A3" t="s">
        <v>81</v>
      </c>
      <c r="J3" s="20"/>
    </row>
    <row r="6" spans="1:11" ht="12.75">
      <c r="A6" s="2" t="s">
        <v>18</v>
      </c>
      <c r="E6" s="15" t="s">
        <v>85</v>
      </c>
      <c r="F6" s="15" t="s">
        <v>86</v>
      </c>
      <c r="G6" s="15" t="s">
        <v>87</v>
      </c>
      <c r="H6" s="5" t="s">
        <v>88</v>
      </c>
      <c r="I6" s="5" t="s">
        <v>89</v>
      </c>
      <c r="J6" s="5" t="s">
        <v>21</v>
      </c>
      <c r="K6" s="5" t="s">
        <v>22</v>
      </c>
    </row>
    <row r="7" ht="12.75">
      <c r="A7" s="1" t="s">
        <v>83</v>
      </c>
    </row>
    <row r="8" spans="1:11" ht="12.75">
      <c r="A8" t="s">
        <v>84</v>
      </c>
      <c r="E8">
        <v>163</v>
      </c>
      <c r="F8">
        <v>37</v>
      </c>
      <c r="G8">
        <v>1</v>
      </c>
      <c r="H8" s="13">
        <f>(E8*F8*G8)/27</f>
        <v>223.37037037037038</v>
      </c>
      <c r="I8" s="13" t="s">
        <v>91</v>
      </c>
      <c r="J8" s="14">
        <v>4.1</v>
      </c>
      <c r="K8" s="4">
        <f>H8*J8</f>
        <v>915.8185185185184</v>
      </c>
    </row>
    <row r="9" spans="1:11" ht="12.75">
      <c r="A9" t="s">
        <v>23</v>
      </c>
      <c r="H9" s="13">
        <v>2</v>
      </c>
      <c r="I9" s="13" t="s">
        <v>90</v>
      </c>
      <c r="J9" s="14">
        <v>100</v>
      </c>
      <c r="K9" s="4">
        <f>H9*J9</f>
        <v>200</v>
      </c>
    </row>
    <row r="10" spans="1:11" ht="12.75">
      <c r="A10" t="s">
        <v>96</v>
      </c>
      <c r="E10">
        <v>163</v>
      </c>
      <c r="F10">
        <v>37</v>
      </c>
      <c r="G10">
        <v>1.25</v>
      </c>
      <c r="H10" s="13">
        <f>((E10*F10*G10)/27)*2</f>
        <v>558.425925925926</v>
      </c>
      <c r="I10" s="13" t="s">
        <v>98</v>
      </c>
      <c r="J10" s="14">
        <v>6.5</v>
      </c>
      <c r="K10" s="4">
        <f>H10*J10</f>
        <v>3629.7685185185187</v>
      </c>
    </row>
    <row r="11" spans="1:11" ht="12.75">
      <c r="A11" t="s">
        <v>97</v>
      </c>
      <c r="E11">
        <v>163</v>
      </c>
      <c r="F11">
        <v>32</v>
      </c>
      <c r="G11" s="16" t="s">
        <v>99</v>
      </c>
      <c r="H11" s="13">
        <f>E11*F11</f>
        <v>5216</v>
      </c>
      <c r="I11" s="13" t="s">
        <v>100</v>
      </c>
      <c r="J11" s="14">
        <v>1</v>
      </c>
      <c r="K11" s="4">
        <f>H11*J11</f>
        <v>5216</v>
      </c>
    </row>
    <row r="12" spans="1:11" ht="12.75">
      <c r="A12" t="s">
        <v>101</v>
      </c>
      <c r="H12" s="4">
        <f>H11</f>
        <v>5216</v>
      </c>
      <c r="I12" s="13" t="s">
        <v>100</v>
      </c>
      <c r="J12" s="14">
        <v>0.17</v>
      </c>
      <c r="K12" s="4">
        <f>H12*J12</f>
        <v>886.72</v>
      </c>
    </row>
    <row r="13" spans="8:12" ht="12.75">
      <c r="H13" s="4"/>
      <c r="I13" s="13"/>
      <c r="J13" s="14"/>
      <c r="L13" s="4">
        <f>SUM(K8:K12)</f>
        <v>10848.307037037037</v>
      </c>
    </row>
    <row r="14" ht="12.75">
      <c r="A14" s="1" t="s">
        <v>82</v>
      </c>
    </row>
    <row r="15" spans="1:11" ht="12.75">
      <c r="A15" t="s">
        <v>84</v>
      </c>
      <c r="E15">
        <v>1045</v>
      </c>
      <c r="F15">
        <v>32</v>
      </c>
      <c r="G15">
        <v>1</v>
      </c>
      <c r="H15" s="13">
        <f>(E15*F15*G15)/27</f>
        <v>1238.5185185185185</v>
      </c>
      <c r="I15" s="13" t="s">
        <v>91</v>
      </c>
      <c r="J15" s="14">
        <v>4.1</v>
      </c>
      <c r="K15" s="4">
        <f>H15*J15</f>
        <v>5077.925925925925</v>
      </c>
    </row>
    <row r="16" spans="1:11" ht="12.75">
      <c r="A16" t="s">
        <v>23</v>
      </c>
      <c r="H16" s="13">
        <v>6</v>
      </c>
      <c r="I16" s="13" t="s">
        <v>90</v>
      </c>
      <c r="J16" s="4">
        <v>100</v>
      </c>
      <c r="K16" s="4">
        <f>H16*J16</f>
        <v>600</v>
      </c>
    </row>
    <row r="17" spans="1:11" ht="12.75">
      <c r="A17" t="s">
        <v>96</v>
      </c>
      <c r="E17">
        <v>1045</v>
      </c>
      <c r="F17">
        <v>32</v>
      </c>
      <c r="G17">
        <v>1.25</v>
      </c>
      <c r="H17" s="13">
        <f>((E17*F17*G17)/27)*2</f>
        <v>3096.296296296296</v>
      </c>
      <c r="I17" s="13" t="s">
        <v>98</v>
      </c>
      <c r="J17" s="14">
        <v>6.5</v>
      </c>
      <c r="K17" s="4">
        <f>H17*J17</f>
        <v>20125.925925925923</v>
      </c>
    </row>
    <row r="18" spans="1:11" ht="12.75">
      <c r="A18" t="s">
        <v>97</v>
      </c>
      <c r="E18">
        <v>1045</v>
      </c>
      <c r="F18">
        <v>27</v>
      </c>
      <c r="G18" s="17" t="s">
        <v>99</v>
      </c>
      <c r="H18" s="13">
        <f>E18*F18</f>
        <v>28215</v>
      </c>
      <c r="I18" s="13" t="s">
        <v>100</v>
      </c>
      <c r="J18" s="14">
        <v>1</v>
      </c>
      <c r="K18" s="4">
        <f>H18*J18</f>
        <v>28215</v>
      </c>
    </row>
    <row r="19" spans="1:11" ht="12.75">
      <c r="A19" t="s">
        <v>101</v>
      </c>
      <c r="G19" s="17"/>
      <c r="H19" s="4">
        <f>H18</f>
        <v>28215</v>
      </c>
      <c r="I19" s="13" t="s">
        <v>100</v>
      </c>
      <c r="J19" s="14">
        <v>0.17</v>
      </c>
      <c r="K19" s="4">
        <f>H19*J19</f>
        <v>4796.55</v>
      </c>
    </row>
    <row r="20" spans="7:12" ht="12.75">
      <c r="G20" s="17"/>
      <c r="H20" s="4"/>
      <c r="I20" s="13"/>
      <c r="J20" s="14"/>
      <c r="L20" s="4">
        <f>SUM(K15:K19)</f>
        <v>58815.40185185185</v>
      </c>
    </row>
    <row r="21" spans="1:12" ht="12.75">
      <c r="A21" s="2" t="s">
        <v>38</v>
      </c>
      <c r="H21" s="4"/>
      <c r="I21" s="4"/>
      <c r="J21" s="7"/>
      <c r="K21" s="9">
        <f>SUM(K8:K20)</f>
        <v>69663.70888888888</v>
      </c>
      <c r="L21" s="3"/>
    </row>
    <row r="22" spans="1:12" ht="12.75">
      <c r="A22" s="2"/>
      <c r="H22" s="4"/>
      <c r="I22" s="4"/>
      <c r="J22" s="7"/>
      <c r="K22" s="4"/>
      <c r="L22" s="3"/>
    </row>
    <row r="23" spans="1:11" ht="12.75">
      <c r="A23" s="2" t="s">
        <v>32</v>
      </c>
      <c r="E23" s="15" t="s">
        <v>85</v>
      </c>
      <c r="F23" s="15" t="s">
        <v>86</v>
      </c>
      <c r="G23" s="15" t="s">
        <v>87</v>
      </c>
      <c r="H23" s="5" t="s">
        <v>88</v>
      </c>
      <c r="I23" s="5" t="s">
        <v>89</v>
      </c>
      <c r="J23" s="5" t="s">
        <v>21</v>
      </c>
      <c r="K23" s="5" t="s">
        <v>22</v>
      </c>
    </row>
    <row r="24" spans="1:7" ht="12.75">
      <c r="A24" s="1" t="s">
        <v>4</v>
      </c>
      <c r="E24" s="4"/>
      <c r="F24" s="7"/>
      <c r="G24" s="4"/>
    </row>
    <row r="25" spans="1:11" ht="12.75">
      <c r="A25" t="s">
        <v>34</v>
      </c>
      <c r="E25">
        <v>1154</v>
      </c>
      <c r="H25" s="4">
        <f>E25</f>
        <v>1154</v>
      </c>
      <c r="I25" s="7" t="s">
        <v>92</v>
      </c>
      <c r="J25" s="14">
        <v>14</v>
      </c>
      <c r="K25" s="4">
        <f aca="true" t="shared" si="0" ref="K25:K33">H25*J25</f>
        <v>16156</v>
      </c>
    </row>
    <row r="26" spans="1:11" ht="12.75">
      <c r="A26" t="s">
        <v>35</v>
      </c>
      <c r="H26" s="4">
        <v>1</v>
      </c>
      <c r="I26" s="7" t="s">
        <v>90</v>
      </c>
      <c r="J26" s="4">
        <v>3500</v>
      </c>
      <c r="K26" s="4">
        <f t="shared" si="0"/>
        <v>3500</v>
      </c>
    </row>
    <row r="27" spans="1:11" ht="12.75">
      <c r="A27" t="s">
        <v>36</v>
      </c>
      <c r="H27" s="4">
        <v>3</v>
      </c>
      <c r="I27" s="7" t="s">
        <v>90</v>
      </c>
      <c r="J27" s="4">
        <v>2700</v>
      </c>
      <c r="K27" s="4">
        <f t="shared" si="0"/>
        <v>8100</v>
      </c>
    </row>
    <row r="28" spans="1:11" ht="12.75">
      <c r="A28" t="s">
        <v>28</v>
      </c>
      <c r="E28">
        <v>40</v>
      </c>
      <c r="H28" s="4">
        <v>17</v>
      </c>
      <c r="I28" s="7" t="s">
        <v>90</v>
      </c>
      <c r="J28" s="4">
        <v>525</v>
      </c>
      <c r="K28" s="4">
        <f t="shared" si="0"/>
        <v>8925</v>
      </c>
    </row>
    <row r="29" spans="1:11" ht="12.75">
      <c r="A29" t="s">
        <v>28</v>
      </c>
      <c r="E29">
        <v>30</v>
      </c>
      <c r="H29" s="4">
        <v>12</v>
      </c>
      <c r="I29" s="7" t="s">
        <v>90</v>
      </c>
      <c r="J29" s="4">
        <v>475</v>
      </c>
      <c r="K29" s="4">
        <f t="shared" si="0"/>
        <v>5700</v>
      </c>
    </row>
    <row r="30" spans="1:11" ht="12.75">
      <c r="A30" t="s">
        <v>37</v>
      </c>
      <c r="H30" s="4">
        <v>1</v>
      </c>
      <c r="I30" s="7" t="s">
        <v>90</v>
      </c>
      <c r="J30" s="4">
        <v>1200</v>
      </c>
      <c r="K30" s="4">
        <f t="shared" si="0"/>
        <v>1200</v>
      </c>
    </row>
    <row r="31" spans="1:11" ht="12.75">
      <c r="A31" t="s">
        <v>93</v>
      </c>
      <c r="H31" s="4">
        <v>3</v>
      </c>
      <c r="I31" s="7" t="s">
        <v>90</v>
      </c>
      <c r="J31" s="4">
        <v>300</v>
      </c>
      <c r="K31" s="4">
        <f t="shared" si="0"/>
        <v>900</v>
      </c>
    </row>
    <row r="32" spans="1:11" ht="12.75">
      <c r="A32" t="s">
        <v>94</v>
      </c>
      <c r="H32" s="4">
        <v>5</v>
      </c>
      <c r="I32" s="7" t="s">
        <v>90</v>
      </c>
      <c r="J32" s="4">
        <v>300</v>
      </c>
      <c r="K32" s="4">
        <f t="shared" si="0"/>
        <v>1500</v>
      </c>
    </row>
    <row r="33" spans="1:11" ht="12.75">
      <c r="A33" t="s">
        <v>95</v>
      </c>
      <c r="H33" s="4">
        <v>4</v>
      </c>
      <c r="I33" s="7" t="s">
        <v>90</v>
      </c>
      <c r="J33" s="4">
        <v>400</v>
      </c>
      <c r="K33" s="4">
        <f t="shared" si="0"/>
        <v>1600</v>
      </c>
    </row>
    <row r="34" spans="8:12" ht="12.75">
      <c r="H34" s="4"/>
      <c r="I34" s="7"/>
      <c r="J34" s="4"/>
      <c r="L34" s="18">
        <f>SUM(K25:K33)</f>
        <v>47581</v>
      </c>
    </row>
    <row r="35" ht="12.75">
      <c r="A35" s="1" t="s">
        <v>5</v>
      </c>
    </row>
    <row r="36" spans="1:11" ht="12.75">
      <c r="A36" t="s">
        <v>34</v>
      </c>
      <c r="E36">
        <v>1221</v>
      </c>
      <c r="H36" s="4">
        <f>E36</f>
        <v>1221</v>
      </c>
      <c r="I36" s="7" t="s">
        <v>92</v>
      </c>
      <c r="J36" s="14">
        <v>14</v>
      </c>
      <c r="K36" s="4">
        <f aca="true" t="shared" si="1" ref="K36:K43">H36*J36</f>
        <v>17094</v>
      </c>
    </row>
    <row r="37" spans="1:11" ht="12.75">
      <c r="A37" t="s">
        <v>35</v>
      </c>
      <c r="H37" s="4">
        <v>1</v>
      </c>
      <c r="I37" s="7" t="s">
        <v>90</v>
      </c>
      <c r="J37" s="4">
        <v>1200</v>
      </c>
      <c r="K37" s="4">
        <f t="shared" si="1"/>
        <v>1200</v>
      </c>
    </row>
    <row r="38" spans="1:11" ht="12.75">
      <c r="A38" t="s">
        <v>28</v>
      </c>
      <c r="E38">
        <v>55</v>
      </c>
      <c r="H38" s="4">
        <v>7</v>
      </c>
      <c r="I38" s="7" t="s">
        <v>90</v>
      </c>
      <c r="J38" s="4">
        <v>525</v>
      </c>
      <c r="K38" s="4">
        <f t="shared" si="1"/>
        <v>3675</v>
      </c>
    </row>
    <row r="39" spans="1:11" ht="12.75">
      <c r="A39" t="s">
        <v>28</v>
      </c>
      <c r="E39">
        <v>35</v>
      </c>
      <c r="H39" s="4">
        <v>9</v>
      </c>
      <c r="I39" s="7" t="s">
        <v>90</v>
      </c>
      <c r="J39" s="4">
        <v>475</v>
      </c>
      <c r="K39" s="4">
        <f t="shared" si="1"/>
        <v>4275</v>
      </c>
    </row>
    <row r="40" spans="1:11" ht="12.75">
      <c r="A40" t="s">
        <v>37</v>
      </c>
      <c r="H40" s="4">
        <v>1</v>
      </c>
      <c r="I40" s="7" t="s">
        <v>90</v>
      </c>
      <c r="J40" s="4">
        <v>1200</v>
      </c>
      <c r="K40" s="4">
        <f t="shared" si="1"/>
        <v>1200</v>
      </c>
    </row>
    <row r="41" spans="1:11" ht="12.75">
      <c r="A41" t="s">
        <v>93</v>
      </c>
      <c r="H41" s="4">
        <v>2</v>
      </c>
      <c r="I41" s="7" t="s">
        <v>90</v>
      </c>
      <c r="J41" s="4">
        <v>300</v>
      </c>
      <c r="K41" s="4">
        <f t="shared" si="1"/>
        <v>600</v>
      </c>
    </row>
    <row r="42" spans="1:11" ht="12.75">
      <c r="A42" t="s">
        <v>94</v>
      </c>
      <c r="H42" s="4">
        <v>2</v>
      </c>
      <c r="I42" s="7" t="s">
        <v>90</v>
      </c>
      <c r="J42" s="4">
        <v>300</v>
      </c>
      <c r="K42" s="4">
        <f t="shared" si="1"/>
        <v>600</v>
      </c>
    </row>
    <row r="43" spans="1:11" ht="12.75">
      <c r="A43" t="s">
        <v>95</v>
      </c>
      <c r="H43" s="4">
        <v>3</v>
      </c>
      <c r="I43" s="7" t="s">
        <v>90</v>
      </c>
      <c r="J43" s="4">
        <v>400</v>
      </c>
      <c r="K43" s="4">
        <f t="shared" si="1"/>
        <v>1200</v>
      </c>
    </row>
    <row r="44" spans="8:12" ht="12.75">
      <c r="H44" s="4"/>
      <c r="I44" s="7"/>
      <c r="J44" s="4"/>
      <c r="K44" s="4"/>
      <c r="L44" s="4">
        <f>SUM(K36:K43)</f>
        <v>29844</v>
      </c>
    </row>
    <row r="45" spans="1:12" ht="12.75">
      <c r="A45" s="2" t="s">
        <v>39</v>
      </c>
      <c r="H45" s="4"/>
      <c r="I45" s="7"/>
      <c r="J45" s="4"/>
      <c r="K45" s="9">
        <f>SUM(K25:K44)</f>
        <v>77425</v>
      </c>
      <c r="L45" s="3"/>
    </row>
    <row r="47" spans="1:11" ht="12.75">
      <c r="A47" s="2" t="s">
        <v>40</v>
      </c>
      <c r="E47" s="15" t="s">
        <v>85</v>
      </c>
      <c r="F47" s="15" t="s">
        <v>86</v>
      </c>
      <c r="G47" s="15" t="s">
        <v>87</v>
      </c>
      <c r="H47" s="5" t="s">
        <v>88</v>
      </c>
      <c r="I47" s="5" t="s">
        <v>89</v>
      </c>
      <c r="J47" s="5" t="s">
        <v>21</v>
      </c>
      <c r="K47" s="5" t="s">
        <v>22</v>
      </c>
    </row>
    <row r="48" spans="1:11" ht="12.75">
      <c r="A48" s="1" t="s">
        <v>6</v>
      </c>
      <c r="H48" s="4"/>
      <c r="I48" s="4"/>
      <c r="J48" s="4"/>
      <c r="K48" s="4"/>
    </row>
    <row r="49" spans="1:11" ht="12.75">
      <c r="A49" t="s">
        <v>26</v>
      </c>
      <c r="E49">
        <f>319+319+319+59+72</f>
        <v>1088</v>
      </c>
      <c r="H49" s="4">
        <f>E49</f>
        <v>1088</v>
      </c>
      <c r="I49" s="4" t="s">
        <v>92</v>
      </c>
      <c r="J49" s="7">
        <v>17</v>
      </c>
      <c r="K49" s="4">
        <f>H49*J49</f>
        <v>18496</v>
      </c>
    </row>
    <row r="50" spans="1:11" ht="12.75">
      <c r="A50" t="s">
        <v>27</v>
      </c>
      <c r="H50" s="4">
        <v>0</v>
      </c>
      <c r="I50" s="4" t="s">
        <v>90</v>
      </c>
      <c r="J50" s="7">
        <v>3500</v>
      </c>
      <c r="K50" s="4">
        <f>H50*J50</f>
        <v>0</v>
      </c>
    </row>
    <row r="51" spans="1:11" ht="12.75">
      <c r="A51" t="s">
        <v>28</v>
      </c>
      <c r="E51">
        <v>40</v>
      </c>
      <c r="H51" s="4">
        <v>17</v>
      </c>
      <c r="I51" s="4" t="s">
        <v>90</v>
      </c>
      <c r="J51" s="7">
        <v>575</v>
      </c>
      <c r="K51" s="4">
        <f>E51*J51</f>
        <v>23000</v>
      </c>
    </row>
    <row r="52" spans="1:11" ht="12.75">
      <c r="A52" t="s">
        <v>28</v>
      </c>
      <c r="E52">
        <v>30</v>
      </c>
      <c r="H52" s="4">
        <v>12</v>
      </c>
      <c r="I52" s="4" t="s">
        <v>90</v>
      </c>
      <c r="J52" s="7">
        <v>475</v>
      </c>
      <c r="K52" s="4">
        <f>E52*J52</f>
        <v>14250</v>
      </c>
    </row>
    <row r="53" spans="1:11" ht="12.75">
      <c r="A53" t="s">
        <v>29</v>
      </c>
      <c r="H53" s="4">
        <v>5</v>
      </c>
      <c r="I53" s="4" t="s">
        <v>90</v>
      </c>
      <c r="J53" s="7">
        <v>1700</v>
      </c>
      <c r="K53" s="4">
        <f>H53*J53</f>
        <v>8500</v>
      </c>
    </row>
    <row r="54" spans="1:11" ht="12.75">
      <c r="A54" t="s">
        <v>30</v>
      </c>
      <c r="H54" s="4">
        <v>1</v>
      </c>
      <c r="I54" s="4" t="s">
        <v>90</v>
      </c>
      <c r="J54" s="7">
        <v>1900</v>
      </c>
      <c r="K54" s="4">
        <f>H54*J54</f>
        <v>1900</v>
      </c>
    </row>
    <row r="55" spans="1:11" ht="12.75">
      <c r="A55" t="s">
        <v>31</v>
      </c>
      <c r="H55" s="4">
        <v>1</v>
      </c>
      <c r="I55" s="4" t="s">
        <v>90</v>
      </c>
      <c r="J55" s="7">
        <v>4500</v>
      </c>
      <c r="K55" s="4">
        <f>H55*J55</f>
        <v>4500</v>
      </c>
    </row>
    <row r="56" ht="12.75">
      <c r="L56" s="4">
        <f>SUM(K49:K55)</f>
        <v>70646</v>
      </c>
    </row>
    <row r="57" spans="1:7" ht="12.75">
      <c r="A57" s="1" t="s">
        <v>41</v>
      </c>
      <c r="E57" s="4"/>
      <c r="F57" s="7"/>
      <c r="G57" s="4"/>
    </row>
    <row r="58" spans="1:11" ht="12.75">
      <c r="A58" t="s">
        <v>71</v>
      </c>
      <c r="E58">
        <f>385+445+73+27+54</f>
        <v>984</v>
      </c>
      <c r="H58">
        <f>E58</f>
        <v>984</v>
      </c>
      <c r="I58" s="4" t="s">
        <v>92</v>
      </c>
      <c r="J58" s="7">
        <v>20</v>
      </c>
      <c r="K58" s="4">
        <f>H58*J58</f>
        <v>19680</v>
      </c>
    </row>
    <row r="59" spans="1:11" ht="12.75">
      <c r="A59" t="s">
        <v>43</v>
      </c>
      <c r="H59">
        <v>0</v>
      </c>
      <c r="I59" s="7" t="s">
        <v>90</v>
      </c>
      <c r="J59" s="7">
        <v>2600</v>
      </c>
      <c r="K59" s="4">
        <f>H59*J59</f>
        <v>0</v>
      </c>
    </row>
    <row r="60" spans="1:11" ht="12.75">
      <c r="A60" t="s">
        <v>44</v>
      </c>
      <c r="H60">
        <v>8</v>
      </c>
      <c r="I60" s="7" t="s">
        <v>90</v>
      </c>
      <c r="J60" s="7">
        <v>650</v>
      </c>
      <c r="K60" s="4">
        <f>H60*J60</f>
        <v>5200</v>
      </c>
    </row>
    <row r="61" spans="9:12" ht="12.75">
      <c r="I61" s="4"/>
      <c r="J61" s="7"/>
      <c r="L61" s="4">
        <f>SUM(K58:K60)</f>
        <v>24880</v>
      </c>
    </row>
    <row r="62" spans="1:11" ht="12.75">
      <c r="A62" s="2" t="s">
        <v>45</v>
      </c>
      <c r="I62" s="4"/>
      <c r="J62" s="7"/>
      <c r="K62" s="3">
        <f>SUM(K49:K60)</f>
        <v>95526</v>
      </c>
    </row>
    <row r="64" spans="1:11" ht="12.75">
      <c r="A64" s="2" t="s">
        <v>46</v>
      </c>
      <c r="E64" s="15" t="s">
        <v>85</v>
      </c>
      <c r="F64" s="15" t="s">
        <v>86</v>
      </c>
      <c r="G64" s="15" t="s">
        <v>87</v>
      </c>
      <c r="H64" s="5" t="s">
        <v>88</v>
      </c>
      <c r="I64" s="5" t="s">
        <v>89</v>
      </c>
      <c r="J64" s="5" t="s">
        <v>21</v>
      </c>
      <c r="K64" s="5" t="s">
        <v>22</v>
      </c>
    </row>
    <row r="65" spans="1:7" ht="12.75">
      <c r="A65" s="1" t="s">
        <v>47</v>
      </c>
      <c r="E65" s="4"/>
      <c r="F65" s="7"/>
      <c r="G65" s="4"/>
    </row>
    <row r="66" spans="1:11" ht="12.75">
      <c r="A66" t="s">
        <v>48</v>
      </c>
      <c r="E66">
        <v>2240</v>
      </c>
      <c r="F66">
        <v>5</v>
      </c>
      <c r="G66">
        <v>0.5</v>
      </c>
      <c r="H66" s="13">
        <f>(E66*F66*G66)/27</f>
        <v>207.40740740740742</v>
      </c>
      <c r="I66" s="4" t="s">
        <v>91</v>
      </c>
      <c r="J66" s="7">
        <v>4.1</v>
      </c>
      <c r="K66" s="4">
        <f>H66*J66</f>
        <v>850.3703703703703</v>
      </c>
    </row>
    <row r="67" spans="1:11" ht="12.75">
      <c r="A67" t="s">
        <v>55</v>
      </c>
      <c r="E67">
        <v>2240</v>
      </c>
      <c r="F67">
        <v>2.5</v>
      </c>
      <c r="H67">
        <f>E67</f>
        <v>2240</v>
      </c>
      <c r="I67" s="4" t="s">
        <v>92</v>
      </c>
      <c r="J67" s="7">
        <v>15</v>
      </c>
      <c r="K67" s="4">
        <f>H67*J67</f>
        <v>33600</v>
      </c>
    </row>
    <row r="68" spans="1:11" ht="12.75">
      <c r="A68" t="s">
        <v>49</v>
      </c>
      <c r="E68">
        <v>2240</v>
      </c>
      <c r="H68">
        <f>E68</f>
        <v>2240</v>
      </c>
      <c r="I68" s="4" t="s">
        <v>92</v>
      </c>
      <c r="J68" s="7">
        <v>11</v>
      </c>
      <c r="K68" s="4">
        <f>H68*J68</f>
        <v>24640</v>
      </c>
    </row>
    <row r="69" spans="9:12" ht="12.75">
      <c r="I69" s="4"/>
      <c r="J69" s="7"/>
      <c r="K69" s="4"/>
      <c r="L69" s="19">
        <f>SUM(K66:K68)</f>
        <v>59090.37037037037</v>
      </c>
    </row>
    <row r="70" spans="1:11" ht="12.75">
      <c r="A70" s="2" t="s">
        <v>50</v>
      </c>
      <c r="I70" s="4"/>
      <c r="J70" s="7"/>
      <c r="K70" s="3">
        <f>SUM(K66:K68)</f>
        <v>59090.37037037037</v>
      </c>
    </row>
    <row r="71" spans="5:7" ht="12.75">
      <c r="E71" s="4"/>
      <c r="F71" s="7"/>
      <c r="G71" s="4"/>
    </row>
    <row r="72" ht="12.75">
      <c r="A72" s="2" t="s">
        <v>51</v>
      </c>
    </row>
    <row r="73" spans="1:11" ht="12.75">
      <c r="A73" s="1" t="s">
        <v>2</v>
      </c>
      <c r="H73" s="4"/>
      <c r="I73" s="4"/>
      <c r="J73" s="4"/>
      <c r="K73" s="4"/>
    </row>
    <row r="74" spans="1:11" ht="12.75">
      <c r="A74" t="s">
        <v>26</v>
      </c>
      <c r="E74">
        <f>319+319+319+54+53</f>
        <v>1064</v>
      </c>
      <c r="H74" s="4">
        <f>E74</f>
        <v>1064</v>
      </c>
      <c r="I74" s="4" t="s">
        <v>92</v>
      </c>
      <c r="J74" s="7">
        <v>19</v>
      </c>
      <c r="K74" s="4">
        <f>H74*J74</f>
        <v>20216</v>
      </c>
    </row>
    <row r="75" spans="1:11" ht="12.75">
      <c r="A75" t="s">
        <v>27</v>
      </c>
      <c r="H75" s="4">
        <v>0</v>
      </c>
      <c r="I75" s="4" t="s">
        <v>90</v>
      </c>
      <c r="J75" s="7">
        <v>3500</v>
      </c>
      <c r="K75" s="4">
        <f>H75*J75</f>
        <v>0</v>
      </c>
    </row>
    <row r="76" spans="1:11" ht="12.75">
      <c r="A76" t="s">
        <v>3</v>
      </c>
      <c r="E76">
        <v>45</v>
      </c>
      <c r="H76" s="4">
        <v>16</v>
      </c>
      <c r="I76" s="4" t="s">
        <v>90</v>
      </c>
      <c r="J76" s="7">
        <v>575</v>
      </c>
      <c r="K76" s="4">
        <f>E76*J76</f>
        <v>25875</v>
      </c>
    </row>
    <row r="77" spans="1:11" ht="12.75">
      <c r="A77" t="s">
        <v>3</v>
      </c>
      <c r="E77">
        <v>25</v>
      </c>
      <c r="H77" s="4">
        <v>13</v>
      </c>
      <c r="I77" s="4" t="s">
        <v>90</v>
      </c>
      <c r="J77" s="7">
        <v>475</v>
      </c>
      <c r="K77" s="4">
        <f>E77*J77</f>
        <v>11875</v>
      </c>
    </row>
    <row r="78" spans="1:11" ht="12.75">
      <c r="A78" t="s">
        <v>29</v>
      </c>
      <c r="H78" s="4">
        <v>5</v>
      </c>
      <c r="I78" s="4" t="s">
        <v>90</v>
      </c>
      <c r="J78" s="7">
        <v>1700</v>
      </c>
      <c r="K78" s="4">
        <f>H78*J78</f>
        <v>8500</v>
      </c>
    </row>
    <row r="79" spans="1:11" ht="12.75">
      <c r="A79" t="s">
        <v>30</v>
      </c>
      <c r="H79" s="4">
        <v>1</v>
      </c>
      <c r="I79" s="4" t="s">
        <v>90</v>
      </c>
      <c r="J79" s="7">
        <v>1900</v>
      </c>
      <c r="K79" s="4">
        <f>H79*J79</f>
        <v>1900</v>
      </c>
    </row>
    <row r="80" spans="1:11" ht="12.75">
      <c r="A80" t="s">
        <v>31</v>
      </c>
      <c r="H80" s="4">
        <v>0</v>
      </c>
      <c r="I80" s="4" t="s">
        <v>90</v>
      </c>
      <c r="J80" s="7">
        <v>4500</v>
      </c>
      <c r="K80" s="4">
        <f>H80*J80</f>
        <v>0</v>
      </c>
    </row>
    <row r="81" spans="8:12" ht="12.75">
      <c r="H81" s="4"/>
      <c r="I81" s="4"/>
      <c r="J81" s="7"/>
      <c r="K81" s="4"/>
      <c r="L81" s="19">
        <f>SUM(K74:K80)</f>
        <v>68366</v>
      </c>
    </row>
    <row r="82" spans="1:11" ht="12.75">
      <c r="A82" s="2" t="s">
        <v>56</v>
      </c>
      <c r="H82" s="4"/>
      <c r="I82" s="4"/>
      <c r="J82" s="7"/>
      <c r="K82" s="3">
        <f>SUM(K74:K80)</f>
        <v>68366</v>
      </c>
    </row>
    <row r="84" spans="1:11" ht="12.75">
      <c r="A84" s="2" t="s">
        <v>0</v>
      </c>
      <c r="E84" s="15" t="s">
        <v>85</v>
      </c>
      <c r="F84" s="15" t="s">
        <v>86</v>
      </c>
      <c r="G84" s="15" t="s">
        <v>87</v>
      </c>
      <c r="H84" s="5" t="s">
        <v>88</v>
      </c>
      <c r="I84" s="5" t="s">
        <v>89</v>
      </c>
      <c r="J84" s="5" t="s">
        <v>21</v>
      </c>
      <c r="K84" s="5" t="s">
        <v>22</v>
      </c>
    </row>
    <row r="85" spans="1:11" ht="12.75">
      <c r="A85" t="s">
        <v>57</v>
      </c>
      <c r="E85" s="4"/>
      <c r="F85" s="7"/>
      <c r="G85" s="4"/>
      <c r="K85" s="4">
        <v>25000</v>
      </c>
    </row>
    <row r="86" spans="1:11" ht="12.75">
      <c r="A86" t="s">
        <v>59</v>
      </c>
      <c r="H86">
        <v>18</v>
      </c>
      <c r="I86" s="4" t="s">
        <v>90</v>
      </c>
      <c r="J86" s="7">
        <v>250</v>
      </c>
      <c r="K86" s="4">
        <f>H86*J86</f>
        <v>4500</v>
      </c>
    </row>
    <row r="87" spans="1:11" ht="12.75">
      <c r="A87" t="s">
        <v>102</v>
      </c>
      <c r="H87">
        <v>360</v>
      </c>
      <c r="I87" s="4" t="s">
        <v>92</v>
      </c>
      <c r="J87" s="7">
        <v>9</v>
      </c>
      <c r="K87" s="4">
        <f>H87*J87</f>
        <v>3240</v>
      </c>
    </row>
    <row r="88" spans="1:11" ht="12.75">
      <c r="A88" t="s">
        <v>62</v>
      </c>
      <c r="H88">
        <v>2240</v>
      </c>
      <c r="I88" s="4" t="s">
        <v>92</v>
      </c>
      <c r="J88" s="7">
        <v>2</v>
      </c>
      <c r="K88" s="4">
        <f>H88*J88</f>
        <v>4480</v>
      </c>
    </row>
    <row r="89" spans="1:11" ht="12.75">
      <c r="A89" t="s">
        <v>63</v>
      </c>
      <c r="H89">
        <v>2240</v>
      </c>
      <c r="I89" s="4" t="s">
        <v>92</v>
      </c>
      <c r="J89" s="7">
        <v>2</v>
      </c>
      <c r="K89" s="4">
        <f>H89*J89</f>
        <v>4480</v>
      </c>
    </row>
    <row r="90" spans="1:11" ht="12.75">
      <c r="A90" t="s">
        <v>65</v>
      </c>
      <c r="H90">
        <v>203000</v>
      </c>
      <c r="I90" s="4" t="s">
        <v>100</v>
      </c>
      <c r="J90" s="7">
        <v>0.08</v>
      </c>
      <c r="K90" s="4">
        <f>H90*J90</f>
        <v>16240</v>
      </c>
    </row>
    <row r="91" spans="1:11" ht="12.75">
      <c r="A91" t="s">
        <v>80</v>
      </c>
      <c r="I91" s="4"/>
      <c r="J91" s="4"/>
      <c r="K91" s="4">
        <v>40000</v>
      </c>
    </row>
    <row r="92" ht="12.75">
      <c r="L92" s="19">
        <f>SUM(K85:K91)</f>
        <v>97940</v>
      </c>
    </row>
    <row r="93" spans="1:11" ht="12.75">
      <c r="A93" s="2" t="s">
        <v>1</v>
      </c>
      <c r="K93" s="3">
        <f>SUM(K85:K91)</f>
        <v>97940</v>
      </c>
    </row>
    <row r="96" spans="1:12" ht="12.75">
      <c r="A96" s="1" t="s">
        <v>67</v>
      </c>
      <c r="I96" s="6"/>
      <c r="L96" s="6">
        <f>SUM(L13:L92)</f>
        <v>468011.0792592593</v>
      </c>
    </row>
    <row r="97" spans="1:5" ht="12.75">
      <c r="A97" s="1">
        <v>29</v>
      </c>
      <c r="B97" s="1" t="s">
        <v>68</v>
      </c>
      <c r="D97" s="3">
        <f>L96/A97</f>
        <v>16138.313077905492</v>
      </c>
      <c r="E97" s="1" t="s">
        <v>69</v>
      </c>
    </row>
    <row r="100" spans="1:5" ht="15">
      <c r="A100" s="12" t="s">
        <v>79</v>
      </c>
      <c r="E100" s="12"/>
    </row>
    <row r="101" spans="1:10" ht="15">
      <c r="A101" s="12" t="s">
        <v>16</v>
      </c>
      <c r="J101" s="20">
        <v>38201</v>
      </c>
    </row>
    <row r="102" spans="1:10" ht="12.75">
      <c r="A102" t="s">
        <v>81</v>
      </c>
      <c r="J102" s="20"/>
    </row>
    <row r="105" spans="1:11" ht="12.75">
      <c r="A105" s="2" t="s">
        <v>18</v>
      </c>
      <c r="E105" s="15" t="s">
        <v>85</v>
      </c>
      <c r="F105" s="15" t="s">
        <v>86</v>
      </c>
      <c r="G105" s="15" t="s">
        <v>87</v>
      </c>
      <c r="H105" s="5" t="s">
        <v>88</v>
      </c>
      <c r="I105" s="5" t="s">
        <v>89</v>
      </c>
      <c r="J105" s="5" t="s">
        <v>21</v>
      </c>
      <c r="K105" s="5" t="s">
        <v>22</v>
      </c>
    </row>
    <row r="106" ht="12.75">
      <c r="A106" s="1" t="s">
        <v>83</v>
      </c>
    </row>
    <row r="107" spans="1:11" ht="12.75">
      <c r="A107" t="s">
        <v>84</v>
      </c>
      <c r="E107">
        <v>163</v>
      </c>
      <c r="F107">
        <v>37</v>
      </c>
      <c r="G107">
        <v>1</v>
      </c>
      <c r="H107" s="13">
        <f>(E107*F107*G107)/27</f>
        <v>223.37037037037038</v>
      </c>
      <c r="I107" s="13" t="s">
        <v>91</v>
      </c>
      <c r="J107" s="14">
        <v>3.5</v>
      </c>
      <c r="K107" s="4">
        <f>H107*J107</f>
        <v>781.7962962962963</v>
      </c>
    </row>
    <row r="108" spans="1:11" ht="12.75">
      <c r="A108" t="s">
        <v>23</v>
      </c>
      <c r="H108" s="13">
        <v>2</v>
      </c>
      <c r="I108" s="13" t="s">
        <v>90</v>
      </c>
      <c r="J108" s="14">
        <v>75</v>
      </c>
      <c r="K108" s="4">
        <f>H108*J108</f>
        <v>150</v>
      </c>
    </row>
    <row r="109" spans="1:11" ht="12.75">
      <c r="A109" t="s">
        <v>96</v>
      </c>
      <c r="E109">
        <v>163</v>
      </c>
      <c r="F109">
        <v>37</v>
      </c>
      <c r="G109">
        <v>1.25</v>
      </c>
      <c r="H109" s="13">
        <f>((E109*F109*G109)/27)*2</f>
        <v>558.425925925926</v>
      </c>
      <c r="I109" s="13" t="s">
        <v>98</v>
      </c>
      <c r="J109" s="14">
        <v>9</v>
      </c>
      <c r="K109" s="4">
        <f>H109*J109</f>
        <v>5025.833333333334</v>
      </c>
    </row>
    <row r="110" spans="1:11" ht="12.75">
      <c r="A110" t="s">
        <v>97</v>
      </c>
      <c r="E110">
        <v>163</v>
      </c>
      <c r="F110">
        <v>32</v>
      </c>
      <c r="G110" s="16" t="s">
        <v>99</v>
      </c>
      <c r="H110" s="13">
        <f>E110*F110</f>
        <v>5216</v>
      </c>
      <c r="I110" s="13" t="s">
        <v>100</v>
      </c>
      <c r="J110" s="14">
        <v>1</v>
      </c>
      <c r="K110" s="4">
        <f>H110*J110</f>
        <v>5216</v>
      </c>
    </row>
    <row r="111" spans="1:11" ht="12.75">
      <c r="A111" t="s">
        <v>101</v>
      </c>
      <c r="H111" s="4">
        <f>H110</f>
        <v>5216</v>
      </c>
      <c r="I111" s="13" t="s">
        <v>100</v>
      </c>
      <c r="J111" s="14">
        <v>0.17</v>
      </c>
      <c r="K111" s="4">
        <f>H111*J111</f>
        <v>886.72</v>
      </c>
    </row>
    <row r="112" spans="8:12" ht="12.75">
      <c r="H112" s="4"/>
      <c r="I112" s="13"/>
      <c r="J112" s="14"/>
      <c r="L112" s="4">
        <f>SUM(K107:K111)</f>
        <v>12060.34962962963</v>
      </c>
    </row>
    <row r="113" ht="12.75">
      <c r="A113" s="1" t="s">
        <v>82</v>
      </c>
    </row>
    <row r="114" spans="1:11" ht="12.75">
      <c r="A114" t="s">
        <v>84</v>
      </c>
      <c r="E114">
        <v>1045</v>
      </c>
      <c r="F114">
        <v>32</v>
      </c>
      <c r="G114">
        <v>1</v>
      </c>
      <c r="H114" s="13">
        <f>(E114*F114*G114)/27</f>
        <v>1238.5185185185185</v>
      </c>
      <c r="I114" s="13" t="s">
        <v>91</v>
      </c>
      <c r="J114" s="14">
        <v>3.5</v>
      </c>
      <c r="K114" s="4">
        <f>H114*J114</f>
        <v>4334.814814814815</v>
      </c>
    </row>
    <row r="115" spans="1:11" ht="12.75">
      <c r="A115" t="s">
        <v>23</v>
      </c>
      <c r="H115" s="13">
        <v>6</v>
      </c>
      <c r="I115" s="13" t="s">
        <v>90</v>
      </c>
      <c r="J115" s="4">
        <v>75</v>
      </c>
      <c r="K115" s="4">
        <f>H115*J115</f>
        <v>450</v>
      </c>
    </row>
    <row r="116" spans="1:11" ht="12.75">
      <c r="A116" t="s">
        <v>96</v>
      </c>
      <c r="E116">
        <v>1045</v>
      </c>
      <c r="F116">
        <v>32</v>
      </c>
      <c r="G116">
        <v>1.25</v>
      </c>
      <c r="H116" s="13">
        <f>((E116*F116*G116)/27)*2</f>
        <v>3096.296296296296</v>
      </c>
      <c r="I116" s="13" t="s">
        <v>98</v>
      </c>
      <c r="J116" s="14">
        <v>9</v>
      </c>
      <c r="K116" s="4">
        <f>H116*J116</f>
        <v>27866.666666666664</v>
      </c>
    </row>
    <row r="117" spans="1:11" ht="12.75">
      <c r="A117" t="s">
        <v>97</v>
      </c>
      <c r="E117">
        <v>1045</v>
      </c>
      <c r="F117">
        <v>27</v>
      </c>
      <c r="G117" s="17" t="s">
        <v>99</v>
      </c>
      <c r="H117" s="13">
        <f>E117*F117</f>
        <v>28215</v>
      </c>
      <c r="I117" s="13" t="s">
        <v>100</v>
      </c>
      <c r="J117" s="14">
        <v>1</v>
      </c>
      <c r="K117" s="4">
        <f>H117*J117</f>
        <v>28215</v>
      </c>
    </row>
    <row r="118" spans="1:11" ht="12.75">
      <c r="A118" t="s">
        <v>101</v>
      </c>
      <c r="G118" s="17"/>
      <c r="H118" s="4">
        <f>H117</f>
        <v>28215</v>
      </c>
      <c r="I118" s="13" t="s">
        <v>100</v>
      </c>
      <c r="J118" s="14">
        <v>0.17</v>
      </c>
      <c r="K118" s="4">
        <f>H118*J118</f>
        <v>4796.55</v>
      </c>
    </row>
    <row r="119" spans="7:12" ht="12.75">
      <c r="G119" s="17"/>
      <c r="H119" s="4"/>
      <c r="I119" s="13"/>
      <c r="J119" s="14"/>
      <c r="L119" s="4">
        <f>SUM(K114:K118)</f>
        <v>65663.03148148148</v>
      </c>
    </row>
    <row r="120" spans="1:12" ht="12.75">
      <c r="A120" s="2" t="s">
        <v>38</v>
      </c>
      <c r="H120" s="4"/>
      <c r="I120" s="4"/>
      <c r="J120" s="7"/>
      <c r="K120" s="9">
        <f>SUM(K107:K119)</f>
        <v>77723.38111111111</v>
      </c>
      <c r="L120" s="3"/>
    </row>
    <row r="121" spans="1:12" ht="12.75">
      <c r="A121" s="2"/>
      <c r="H121" s="4"/>
      <c r="I121" s="4"/>
      <c r="J121" s="7"/>
      <c r="K121" s="4"/>
      <c r="L121" s="3"/>
    </row>
    <row r="122" spans="1:11" ht="12.75">
      <c r="A122" s="2" t="s">
        <v>32</v>
      </c>
      <c r="E122" s="15" t="s">
        <v>85</v>
      </c>
      <c r="F122" s="15" t="s">
        <v>86</v>
      </c>
      <c r="G122" s="15" t="s">
        <v>87</v>
      </c>
      <c r="H122" s="5" t="s">
        <v>88</v>
      </c>
      <c r="I122" s="5" t="s">
        <v>89</v>
      </c>
      <c r="J122" s="5" t="s">
        <v>21</v>
      </c>
      <c r="K122" s="5" t="s">
        <v>22</v>
      </c>
    </row>
    <row r="123" spans="1:7" ht="12.75">
      <c r="A123" s="1" t="s">
        <v>4</v>
      </c>
      <c r="E123" s="4"/>
      <c r="F123" s="7"/>
      <c r="G123" s="4"/>
    </row>
    <row r="124" spans="1:11" ht="12.75">
      <c r="A124" t="s">
        <v>10</v>
      </c>
      <c r="E124">
        <v>1095</v>
      </c>
      <c r="H124" s="4">
        <v>1095</v>
      </c>
      <c r="I124" s="7" t="s">
        <v>92</v>
      </c>
      <c r="J124" s="14">
        <v>15</v>
      </c>
      <c r="K124" s="4">
        <f aca="true" t="shared" si="2" ref="K124:K133">H124*J124</f>
        <v>16425</v>
      </c>
    </row>
    <row r="125" spans="1:11" ht="12.75">
      <c r="A125" t="s">
        <v>9</v>
      </c>
      <c r="E125">
        <v>345</v>
      </c>
      <c r="H125" s="4">
        <v>345</v>
      </c>
      <c r="I125" s="7" t="s">
        <v>92</v>
      </c>
      <c r="J125" s="14">
        <v>15</v>
      </c>
      <c r="K125" s="4">
        <f>H125*J125</f>
        <v>5175</v>
      </c>
    </row>
    <row r="126" spans="1:11" ht="12.75">
      <c r="A126" t="s">
        <v>35</v>
      </c>
      <c r="H126" s="4">
        <v>1</v>
      </c>
      <c r="I126" s="7" t="s">
        <v>90</v>
      </c>
      <c r="J126" s="4">
        <v>400</v>
      </c>
      <c r="K126" s="4">
        <f t="shared" si="2"/>
        <v>400</v>
      </c>
    </row>
    <row r="127" spans="1:11" ht="12.75">
      <c r="A127" t="s">
        <v>36</v>
      </c>
      <c r="H127" s="4">
        <v>3</v>
      </c>
      <c r="I127" s="7" t="s">
        <v>90</v>
      </c>
      <c r="J127" s="4">
        <v>2400</v>
      </c>
      <c r="K127" s="4">
        <f t="shared" si="2"/>
        <v>7200</v>
      </c>
    </row>
    <row r="128" spans="1:11" ht="12.75">
      <c r="A128" t="s">
        <v>28</v>
      </c>
      <c r="E128">
        <v>40</v>
      </c>
      <c r="H128" s="4">
        <v>17</v>
      </c>
      <c r="I128" s="7" t="s">
        <v>90</v>
      </c>
      <c r="J128" s="4">
        <v>500</v>
      </c>
      <c r="K128" s="4">
        <f t="shared" si="2"/>
        <v>8500</v>
      </c>
    </row>
    <row r="129" spans="1:11" ht="12.75">
      <c r="A129" t="s">
        <v>28</v>
      </c>
      <c r="E129">
        <v>30</v>
      </c>
      <c r="H129" s="4">
        <v>12</v>
      </c>
      <c r="I129" s="7" t="s">
        <v>90</v>
      </c>
      <c r="J129" s="4">
        <v>500</v>
      </c>
      <c r="K129" s="4">
        <f t="shared" si="2"/>
        <v>6000</v>
      </c>
    </row>
    <row r="130" spans="1:11" ht="12.75">
      <c r="A130" t="s">
        <v>37</v>
      </c>
      <c r="H130" s="4">
        <v>1</v>
      </c>
      <c r="I130" s="7" t="s">
        <v>90</v>
      </c>
      <c r="J130" s="4">
        <v>300</v>
      </c>
      <c r="K130" s="4">
        <f t="shared" si="2"/>
        <v>300</v>
      </c>
    </row>
    <row r="131" spans="1:11" ht="12.75">
      <c r="A131" t="s">
        <v>93</v>
      </c>
      <c r="H131" s="4">
        <v>3</v>
      </c>
      <c r="I131" s="7" t="s">
        <v>90</v>
      </c>
      <c r="J131" s="4">
        <v>150</v>
      </c>
      <c r="K131" s="4">
        <f t="shared" si="2"/>
        <v>450</v>
      </c>
    </row>
    <row r="132" spans="1:11" ht="12.75">
      <c r="A132" t="s">
        <v>94</v>
      </c>
      <c r="H132" s="4">
        <v>5</v>
      </c>
      <c r="I132" s="7" t="s">
        <v>90</v>
      </c>
      <c r="J132" s="4">
        <v>300</v>
      </c>
      <c r="K132" s="4">
        <f t="shared" si="2"/>
        <v>1500</v>
      </c>
    </row>
    <row r="133" spans="1:11" ht="12.75">
      <c r="A133" t="s">
        <v>95</v>
      </c>
      <c r="H133" s="4">
        <v>4</v>
      </c>
      <c r="I133" s="7" t="s">
        <v>90</v>
      </c>
      <c r="J133" s="4">
        <v>900</v>
      </c>
      <c r="K133" s="4">
        <f t="shared" si="2"/>
        <v>3600</v>
      </c>
    </row>
    <row r="134" spans="8:12" ht="12.75">
      <c r="H134" s="4"/>
      <c r="I134" s="7"/>
      <c r="J134" s="4"/>
      <c r="L134" s="18">
        <f>SUM(K124:K133)</f>
        <v>49550</v>
      </c>
    </row>
    <row r="135" ht="12.75">
      <c r="A135" s="1" t="s">
        <v>5</v>
      </c>
    </row>
    <row r="136" spans="1:11" ht="12.75">
      <c r="A136" t="s">
        <v>34</v>
      </c>
      <c r="E136">
        <v>1221</v>
      </c>
      <c r="H136" s="4">
        <v>1420</v>
      </c>
      <c r="I136" s="7" t="s">
        <v>92</v>
      </c>
      <c r="J136" s="14">
        <v>14</v>
      </c>
      <c r="K136" s="4">
        <f aca="true" t="shared" si="3" ref="K136:K143">H136*J136</f>
        <v>19880</v>
      </c>
    </row>
    <row r="137" spans="1:11" ht="12.75">
      <c r="A137" t="s">
        <v>35</v>
      </c>
      <c r="H137" s="4">
        <v>1</v>
      </c>
      <c r="I137" s="7" t="s">
        <v>90</v>
      </c>
      <c r="J137" s="4">
        <v>300</v>
      </c>
      <c r="K137" s="4">
        <f t="shared" si="3"/>
        <v>300</v>
      </c>
    </row>
    <row r="138" spans="1:11" ht="12.75">
      <c r="A138" t="s">
        <v>28</v>
      </c>
      <c r="E138">
        <v>55</v>
      </c>
      <c r="H138" s="4">
        <v>7</v>
      </c>
      <c r="I138" s="7" t="s">
        <v>90</v>
      </c>
      <c r="J138" s="4">
        <v>400</v>
      </c>
      <c r="K138" s="4">
        <f t="shared" si="3"/>
        <v>2800</v>
      </c>
    </row>
    <row r="139" spans="1:11" ht="12.75">
      <c r="A139" t="s">
        <v>28</v>
      </c>
      <c r="E139">
        <v>35</v>
      </c>
      <c r="H139" s="4">
        <v>9</v>
      </c>
      <c r="I139" s="7" t="s">
        <v>90</v>
      </c>
      <c r="J139" s="4">
        <v>400</v>
      </c>
      <c r="K139" s="4">
        <f t="shared" si="3"/>
        <v>3600</v>
      </c>
    </row>
    <row r="140" spans="1:11" ht="12.75">
      <c r="A140" t="s">
        <v>37</v>
      </c>
      <c r="H140" s="4">
        <v>1</v>
      </c>
      <c r="I140" s="7" t="s">
        <v>90</v>
      </c>
      <c r="J140" s="4">
        <v>300</v>
      </c>
      <c r="K140" s="4">
        <f t="shared" si="3"/>
        <v>300</v>
      </c>
    </row>
    <row r="141" spans="1:11" ht="12.75">
      <c r="A141" t="s">
        <v>93</v>
      </c>
      <c r="H141" s="4">
        <v>2</v>
      </c>
      <c r="I141" s="7" t="s">
        <v>90</v>
      </c>
      <c r="J141" s="4">
        <v>150</v>
      </c>
      <c r="K141" s="4">
        <f t="shared" si="3"/>
        <v>300</v>
      </c>
    </row>
    <row r="142" spans="1:11" ht="12.75">
      <c r="A142" t="s">
        <v>94</v>
      </c>
      <c r="H142" s="4">
        <v>2</v>
      </c>
      <c r="I142" s="7" t="s">
        <v>90</v>
      </c>
      <c r="J142" s="4">
        <v>300</v>
      </c>
      <c r="K142" s="4">
        <f t="shared" si="3"/>
        <v>600</v>
      </c>
    </row>
    <row r="143" spans="1:11" ht="12.75">
      <c r="A143" t="s">
        <v>95</v>
      </c>
      <c r="H143" s="4">
        <v>3</v>
      </c>
      <c r="I143" s="7" t="s">
        <v>90</v>
      </c>
      <c r="J143" s="4">
        <v>900</v>
      </c>
      <c r="K143" s="4">
        <f t="shared" si="3"/>
        <v>2700</v>
      </c>
    </row>
    <row r="144" spans="8:12" ht="12.75">
      <c r="H144" s="4"/>
      <c r="I144" s="7"/>
      <c r="J144" s="4"/>
      <c r="K144" s="4"/>
      <c r="L144" s="4">
        <f>SUM(K136:K143)</f>
        <v>30480</v>
      </c>
    </row>
    <row r="145" spans="1:12" ht="12.75">
      <c r="A145" s="2" t="s">
        <v>39</v>
      </c>
      <c r="H145" s="4"/>
      <c r="I145" s="7"/>
      <c r="J145" s="4"/>
      <c r="K145" s="9">
        <f>SUM(K124:K144)</f>
        <v>80030</v>
      </c>
      <c r="L145" s="3"/>
    </row>
    <row r="147" spans="1:11" ht="12.75">
      <c r="A147" s="2" t="s">
        <v>40</v>
      </c>
      <c r="E147" s="15" t="s">
        <v>85</v>
      </c>
      <c r="F147" s="15" t="s">
        <v>86</v>
      </c>
      <c r="G147" s="15" t="s">
        <v>87</v>
      </c>
      <c r="H147" s="5" t="s">
        <v>88</v>
      </c>
      <c r="I147" s="5" t="s">
        <v>89</v>
      </c>
      <c r="J147" s="5" t="s">
        <v>21</v>
      </c>
      <c r="K147" s="5" t="s">
        <v>22</v>
      </c>
    </row>
    <row r="148" spans="1:11" ht="12.75">
      <c r="A148" s="1" t="s">
        <v>6</v>
      </c>
      <c r="H148" s="4"/>
      <c r="I148" s="4"/>
      <c r="J148" s="4"/>
      <c r="K148" s="4"/>
    </row>
    <row r="149" spans="1:11" ht="12.75">
      <c r="A149" t="s">
        <v>26</v>
      </c>
      <c r="E149">
        <v>1460</v>
      </c>
      <c r="H149" s="4">
        <f>E149</f>
        <v>1460</v>
      </c>
      <c r="I149" s="4" t="s">
        <v>92</v>
      </c>
      <c r="J149" s="7">
        <v>16</v>
      </c>
      <c r="K149" s="4">
        <f>H149*J149</f>
        <v>23360</v>
      </c>
    </row>
    <row r="150" spans="1:11" ht="12.75">
      <c r="A150" t="s">
        <v>27</v>
      </c>
      <c r="H150" s="4">
        <v>0</v>
      </c>
      <c r="I150" s="4" t="s">
        <v>90</v>
      </c>
      <c r="J150" s="7">
        <v>3500</v>
      </c>
      <c r="K150" s="4">
        <f>H150*J150</f>
        <v>0</v>
      </c>
    </row>
    <row r="151" spans="1:11" ht="12.75">
      <c r="A151" t="s">
        <v>28</v>
      </c>
      <c r="E151">
        <v>40</v>
      </c>
      <c r="H151" s="4">
        <v>17</v>
      </c>
      <c r="I151" s="4" t="s">
        <v>90</v>
      </c>
      <c r="J151" s="7">
        <v>450</v>
      </c>
      <c r="K151" s="4">
        <f>E151*J151</f>
        <v>18000</v>
      </c>
    </row>
    <row r="152" spans="1:11" ht="12.75">
      <c r="A152" t="s">
        <v>28</v>
      </c>
      <c r="E152">
        <v>30</v>
      </c>
      <c r="H152" s="4">
        <v>12</v>
      </c>
      <c r="I152" s="4" t="s">
        <v>90</v>
      </c>
      <c r="J152" s="7">
        <v>450</v>
      </c>
      <c r="K152" s="4">
        <f>E152*J152</f>
        <v>13500</v>
      </c>
    </row>
    <row r="153" spans="1:11" ht="12.75">
      <c r="A153" t="s">
        <v>29</v>
      </c>
      <c r="H153" s="4">
        <v>5</v>
      </c>
      <c r="I153" s="4" t="s">
        <v>90</v>
      </c>
      <c r="J153" s="7">
        <v>1500</v>
      </c>
      <c r="K153" s="4">
        <f>H153*J153</f>
        <v>7500</v>
      </c>
    </row>
    <row r="154" spans="1:11" ht="12.75">
      <c r="A154" t="s">
        <v>30</v>
      </c>
      <c r="H154" s="4">
        <v>1</v>
      </c>
      <c r="I154" s="4" t="s">
        <v>90</v>
      </c>
      <c r="J154" s="7">
        <v>1700</v>
      </c>
      <c r="K154" s="4">
        <f>H154*J154</f>
        <v>1700</v>
      </c>
    </row>
    <row r="155" spans="1:11" ht="12.75">
      <c r="A155" t="s">
        <v>31</v>
      </c>
      <c r="H155" s="4">
        <v>1</v>
      </c>
      <c r="I155" s="4" t="s">
        <v>90</v>
      </c>
      <c r="J155" s="7">
        <v>1630</v>
      </c>
      <c r="K155" s="4">
        <f>H155*J155</f>
        <v>1630</v>
      </c>
    </row>
    <row r="156" ht="12.75">
      <c r="L156" s="4">
        <f>SUM(K149:K155)</f>
        <v>65690</v>
      </c>
    </row>
    <row r="157" spans="1:7" ht="12.75">
      <c r="A157" s="1" t="s">
        <v>41</v>
      </c>
      <c r="E157" s="4"/>
      <c r="F157" s="7"/>
      <c r="G157" s="4"/>
    </row>
    <row r="158" spans="1:11" ht="12.75">
      <c r="A158" t="s">
        <v>71</v>
      </c>
      <c r="E158">
        <f>385+445+73+27+54</f>
        <v>984</v>
      </c>
      <c r="H158">
        <v>1360</v>
      </c>
      <c r="I158" s="4" t="s">
        <v>92</v>
      </c>
      <c r="J158" s="7">
        <v>19</v>
      </c>
      <c r="K158" s="4">
        <f>H158*J158</f>
        <v>25840</v>
      </c>
    </row>
    <row r="159" spans="1:11" ht="12.75">
      <c r="A159" t="s">
        <v>43</v>
      </c>
      <c r="H159">
        <v>0</v>
      </c>
      <c r="I159" s="7" t="s">
        <v>90</v>
      </c>
      <c r="J159" s="7">
        <v>2600</v>
      </c>
      <c r="K159" s="4">
        <f>H159*J159</f>
        <v>0</v>
      </c>
    </row>
    <row r="160" spans="1:11" ht="12.75">
      <c r="A160" t="s">
        <v>44</v>
      </c>
      <c r="H160">
        <v>8</v>
      </c>
      <c r="I160" s="7" t="s">
        <v>90</v>
      </c>
      <c r="J160" s="7">
        <v>1150</v>
      </c>
      <c r="K160" s="4">
        <f>H160*J160</f>
        <v>9200</v>
      </c>
    </row>
    <row r="161" spans="1:11" ht="12.75">
      <c r="A161" t="s">
        <v>8</v>
      </c>
      <c r="H161">
        <v>1</v>
      </c>
      <c r="I161" s="7" t="s">
        <v>90</v>
      </c>
      <c r="J161" s="7">
        <v>4500</v>
      </c>
      <c r="K161" s="4">
        <f>H161*J161</f>
        <v>4500</v>
      </c>
    </row>
    <row r="162" spans="9:12" ht="12.75">
      <c r="I162" s="4"/>
      <c r="J162" s="7"/>
      <c r="L162" s="4">
        <f>SUM(K158:K161)</f>
        <v>39540</v>
      </c>
    </row>
    <row r="163" spans="1:11" ht="12.75">
      <c r="A163" s="2" t="s">
        <v>45</v>
      </c>
      <c r="I163" s="4"/>
      <c r="J163" s="7"/>
      <c r="K163" s="3">
        <f>SUM(K149:K161)</f>
        <v>105230</v>
      </c>
    </row>
    <row r="165" spans="1:11" ht="12.75">
      <c r="A165" s="2" t="s">
        <v>46</v>
      </c>
      <c r="E165" s="15" t="s">
        <v>85</v>
      </c>
      <c r="F165" s="15" t="s">
        <v>86</v>
      </c>
      <c r="G165" s="15" t="s">
        <v>87</v>
      </c>
      <c r="H165" s="5" t="s">
        <v>88</v>
      </c>
      <c r="I165" s="5" t="s">
        <v>89</v>
      </c>
      <c r="J165" s="5" t="s">
        <v>21</v>
      </c>
      <c r="K165" s="5" t="s">
        <v>22</v>
      </c>
    </row>
    <row r="166" spans="1:7" ht="12.75">
      <c r="A166" s="1" t="s">
        <v>47</v>
      </c>
      <c r="E166" s="4"/>
      <c r="F166" s="7"/>
      <c r="G166" s="4"/>
    </row>
    <row r="167" spans="1:11" ht="12.75">
      <c r="A167" t="s">
        <v>48</v>
      </c>
      <c r="E167">
        <v>2240</v>
      </c>
      <c r="F167">
        <v>5</v>
      </c>
      <c r="G167">
        <v>0.5</v>
      </c>
      <c r="H167" s="13">
        <f>(E167*F167*G167)/27</f>
        <v>207.40740740740742</v>
      </c>
      <c r="I167" s="4" t="s">
        <v>91</v>
      </c>
      <c r="J167" s="7">
        <v>3.5</v>
      </c>
      <c r="K167" s="4">
        <f>H167*J167</f>
        <v>725.925925925926</v>
      </c>
    </row>
    <row r="168" spans="1:11" ht="12.75">
      <c r="A168" t="s">
        <v>55</v>
      </c>
      <c r="E168">
        <v>2240</v>
      </c>
      <c r="F168">
        <v>2.5</v>
      </c>
      <c r="H168">
        <f>E168</f>
        <v>2240</v>
      </c>
      <c r="I168" s="4" t="s">
        <v>92</v>
      </c>
      <c r="J168" s="7">
        <v>15</v>
      </c>
      <c r="K168" s="4">
        <f>H168*J168</f>
        <v>33600</v>
      </c>
    </row>
    <row r="169" spans="1:11" ht="12.75">
      <c r="A169" t="s">
        <v>49</v>
      </c>
      <c r="E169">
        <v>2240</v>
      </c>
      <c r="H169">
        <f>E169</f>
        <v>2240</v>
      </c>
      <c r="I169" s="4" t="s">
        <v>92</v>
      </c>
      <c r="J169" s="7">
        <v>11</v>
      </c>
      <c r="K169" s="4">
        <f>H169*J169</f>
        <v>24640</v>
      </c>
    </row>
    <row r="170" spans="9:12" ht="12.75">
      <c r="I170" s="4"/>
      <c r="J170" s="7"/>
      <c r="K170" s="4"/>
      <c r="L170" s="19">
        <f>SUM(K167:K169)</f>
        <v>58965.92592592593</v>
      </c>
    </row>
    <row r="171" spans="1:11" ht="12.75">
      <c r="A171" s="2" t="s">
        <v>50</v>
      </c>
      <c r="I171" s="4"/>
      <c r="J171" s="7"/>
      <c r="K171" s="3">
        <f>SUM(K167:K169)</f>
        <v>58965.92592592593</v>
      </c>
    </row>
    <row r="172" spans="5:7" ht="12.75">
      <c r="E172" s="4"/>
      <c r="F172" s="7"/>
      <c r="G172" s="4"/>
    </row>
    <row r="173" ht="12.75">
      <c r="A173" s="2" t="s">
        <v>51</v>
      </c>
    </row>
    <row r="174" spans="1:11" ht="12.75">
      <c r="A174" s="1" t="s">
        <v>2</v>
      </c>
      <c r="H174" s="4"/>
      <c r="I174" s="4"/>
      <c r="J174" s="4"/>
      <c r="K174" s="4"/>
    </row>
    <row r="175" spans="1:11" ht="12.75">
      <c r="A175" t="s">
        <v>26</v>
      </c>
      <c r="E175">
        <f>319+319+319+54+53</f>
        <v>1064</v>
      </c>
      <c r="H175" s="4">
        <v>1372</v>
      </c>
      <c r="I175" s="4" t="s">
        <v>92</v>
      </c>
      <c r="J175" s="7">
        <v>19</v>
      </c>
      <c r="K175" s="4">
        <f>H175*J175</f>
        <v>26068</v>
      </c>
    </row>
    <row r="176" spans="1:11" ht="12.75">
      <c r="A176" t="s">
        <v>27</v>
      </c>
      <c r="H176" s="4">
        <v>0</v>
      </c>
      <c r="I176" s="4" t="s">
        <v>90</v>
      </c>
      <c r="J176" s="7">
        <v>3500</v>
      </c>
      <c r="K176" s="4">
        <f>H176*J176</f>
        <v>0</v>
      </c>
    </row>
    <row r="177" spans="1:11" ht="12.75">
      <c r="A177" t="s">
        <v>3</v>
      </c>
      <c r="E177">
        <v>45</v>
      </c>
      <c r="H177" s="4">
        <v>16</v>
      </c>
      <c r="I177" s="4" t="s">
        <v>90</v>
      </c>
      <c r="J177" s="7">
        <v>450</v>
      </c>
      <c r="K177" s="4">
        <f>E177*J177</f>
        <v>20250</v>
      </c>
    </row>
    <row r="178" spans="1:11" ht="12.75">
      <c r="A178" t="s">
        <v>3</v>
      </c>
      <c r="E178">
        <v>25</v>
      </c>
      <c r="H178" s="4">
        <v>13</v>
      </c>
      <c r="I178" s="4" t="s">
        <v>90</v>
      </c>
      <c r="J178" s="7">
        <v>450</v>
      </c>
      <c r="K178" s="4">
        <f>E178*J178</f>
        <v>11250</v>
      </c>
    </row>
    <row r="179" spans="1:11" ht="12.75">
      <c r="A179" t="s">
        <v>29</v>
      </c>
      <c r="H179" s="4">
        <v>1</v>
      </c>
      <c r="I179" s="4" t="s">
        <v>90</v>
      </c>
      <c r="J179" s="7">
        <v>1700</v>
      </c>
      <c r="K179" s="4">
        <f>H179*J179</f>
        <v>1700</v>
      </c>
    </row>
    <row r="180" spans="1:11" ht="12.75">
      <c r="A180" t="s">
        <v>30</v>
      </c>
      <c r="H180" s="4">
        <v>0</v>
      </c>
      <c r="I180" s="4" t="s">
        <v>90</v>
      </c>
      <c r="J180" s="7">
        <v>1900</v>
      </c>
      <c r="K180" s="4">
        <f>H180*J180</f>
        <v>0</v>
      </c>
    </row>
    <row r="181" spans="1:11" ht="12.75">
      <c r="A181" t="s">
        <v>31</v>
      </c>
      <c r="H181" s="4">
        <v>0</v>
      </c>
      <c r="I181" s="4" t="s">
        <v>90</v>
      </c>
      <c r="J181" s="7">
        <v>4500</v>
      </c>
      <c r="K181" s="4">
        <f>H181*J181</f>
        <v>0</v>
      </c>
    </row>
    <row r="182" spans="8:12" ht="12.75">
      <c r="H182" s="4"/>
      <c r="I182" s="4"/>
      <c r="J182" s="7"/>
      <c r="K182" s="4"/>
      <c r="L182" s="19">
        <f>SUM(K175:K181)</f>
        <v>59268</v>
      </c>
    </row>
    <row r="183" spans="1:11" ht="12.75">
      <c r="A183" s="2" t="s">
        <v>56</v>
      </c>
      <c r="H183" s="4"/>
      <c r="I183" s="4"/>
      <c r="J183" s="7"/>
      <c r="K183" s="3">
        <f>SUM(K175:K181)</f>
        <v>59268</v>
      </c>
    </row>
    <row r="185" spans="1:11" ht="12.75">
      <c r="A185" s="2" t="s">
        <v>0</v>
      </c>
      <c r="E185" s="15" t="s">
        <v>85</v>
      </c>
      <c r="F185" s="15" t="s">
        <v>86</v>
      </c>
      <c r="G185" s="15" t="s">
        <v>87</v>
      </c>
      <c r="H185" s="5" t="s">
        <v>88</v>
      </c>
      <c r="I185" s="5" t="s">
        <v>89</v>
      </c>
      <c r="J185" s="5" t="s">
        <v>21</v>
      </c>
      <c r="K185" s="5" t="s">
        <v>22</v>
      </c>
    </row>
    <row r="186" spans="1:11" ht="12.75">
      <c r="A186" t="s">
        <v>57</v>
      </c>
      <c r="E186" s="4"/>
      <c r="F186" s="7"/>
      <c r="G186" s="4"/>
      <c r="K186" s="4">
        <v>25000</v>
      </c>
    </row>
    <row r="187" spans="1:11" ht="12.75">
      <c r="A187" t="s">
        <v>59</v>
      </c>
      <c r="H187">
        <v>19</v>
      </c>
      <c r="I187" s="4" t="s">
        <v>90</v>
      </c>
      <c r="J187" s="7">
        <v>300</v>
      </c>
      <c r="K187" s="4">
        <f>H187*J187</f>
        <v>5700</v>
      </c>
    </row>
    <row r="188" spans="1:11" ht="12.75">
      <c r="A188" t="s">
        <v>102</v>
      </c>
      <c r="H188">
        <v>360</v>
      </c>
      <c r="I188" s="4" t="s">
        <v>92</v>
      </c>
      <c r="J188" s="7">
        <v>9</v>
      </c>
      <c r="K188" s="4">
        <f>H188*J188</f>
        <v>3240</v>
      </c>
    </row>
    <row r="189" spans="1:11" ht="12.75">
      <c r="A189" t="s">
        <v>62</v>
      </c>
      <c r="H189">
        <v>2240</v>
      </c>
      <c r="I189" s="4" t="s">
        <v>92</v>
      </c>
      <c r="J189" s="7">
        <v>2.25</v>
      </c>
      <c r="K189" s="4">
        <f>H189*J189</f>
        <v>5040</v>
      </c>
    </row>
    <row r="190" spans="1:11" ht="12.75">
      <c r="A190" t="s">
        <v>63</v>
      </c>
      <c r="H190">
        <v>2240</v>
      </c>
      <c r="I190" s="4" t="s">
        <v>92</v>
      </c>
      <c r="J190" s="7">
        <v>2</v>
      </c>
      <c r="K190" s="4">
        <f>H190*J190</f>
        <v>4480</v>
      </c>
    </row>
    <row r="191" spans="1:11" ht="12.75">
      <c r="A191" t="s">
        <v>65</v>
      </c>
      <c r="H191">
        <v>203000</v>
      </c>
      <c r="I191" s="4" t="s">
        <v>100</v>
      </c>
      <c r="J191" s="7">
        <v>0.1</v>
      </c>
      <c r="K191" s="4">
        <f>H191*J191</f>
        <v>20300</v>
      </c>
    </row>
    <row r="192" spans="1:11" ht="12.75">
      <c r="A192" t="s">
        <v>80</v>
      </c>
      <c r="I192" s="4"/>
      <c r="J192" s="4"/>
      <c r="K192" s="4">
        <v>40000</v>
      </c>
    </row>
    <row r="193" spans="1:12" ht="12.75">
      <c r="A193" t="s">
        <v>7</v>
      </c>
      <c r="I193" s="4" t="s">
        <v>92</v>
      </c>
      <c r="J193" s="7">
        <v>5.5</v>
      </c>
      <c r="L193" s="19">
        <f>SUM(K186:K192)</f>
        <v>103760</v>
      </c>
    </row>
    <row r="194" spans="1:11" ht="12.75">
      <c r="A194" s="2" t="s">
        <v>1</v>
      </c>
      <c r="K194" s="3">
        <f>SUM(K186:K192)</f>
        <v>103760</v>
      </c>
    </row>
    <row r="197" spans="1:12" ht="12.75">
      <c r="A197" s="1" t="s">
        <v>67</v>
      </c>
      <c r="I197" s="6"/>
      <c r="L197" s="6">
        <f>SUM(L112:L193)</f>
        <v>484977.3070370371</v>
      </c>
    </row>
    <row r="198" spans="1:5" ht="12.75">
      <c r="A198" s="1">
        <v>29</v>
      </c>
      <c r="B198" s="1" t="s">
        <v>68</v>
      </c>
      <c r="D198" s="3">
        <f>L197/A198</f>
        <v>16723.355415070244</v>
      </c>
      <c r="E198" s="1" t="s">
        <v>69</v>
      </c>
    </row>
  </sheetData>
  <sheetProtection/>
  <printOptions gridLines="1"/>
  <pageMargins left="0.5" right="0.3" top="1" bottom="1" header="0.72" footer="0.68"/>
  <pageSetup horizontalDpi="600" verticalDpi="600" orientation="landscape" scale="109"/>
  <rowBreaks count="2" manualBreakCount="2">
    <brk id="34" max="13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="150" zoomScaleNormal="150" zoomScalePageLayoutView="0" workbookViewId="0" topLeftCell="H19">
      <selection activeCell="A1" sqref="A1:N66"/>
    </sheetView>
  </sheetViews>
  <sheetFormatPr defaultColWidth="8.7109375" defaultRowHeight="12.75"/>
  <cols>
    <col min="1" max="1" width="9.28125" style="0" bestFit="1" customWidth="1"/>
    <col min="2" max="2" width="11.421875" style="0" bestFit="1" customWidth="1"/>
    <col min="3" max="3" width="9.421875" style="0" bestFit="1" customWidth="1"/>
    <col min="4" max="4" width="10.7109375" style="0" customWidth="1"/>
    <col min="5" max="5" width="9.421875" style="0" bestFit="1" customWidth="1"/>
    <col min="6" max="7" width="9.28125" style="0" bestFit="1" customWidth="1"/>
    <col min="8" max="8" width="9.421875" style="0" bestFit="1" customWidth="1"/>
    <col min="9" max="9" width="6.7109375" style="0" customWidth="1"/>
    <col min="10" max="10" width="9.421875" style="0" bestFit="1" customWidth="1"/>
    <col min="11" max="11" width="15.7109375" style="0" bestFit="1" customWidth="1"/>
    <col min="12" max="12" width="13.7109375" style="0" customWidth="1"/>
    <col min="13" max="13" width="10.8515625" style="0" bestFit="1" customWidth="1"/>
  </cols>
  <sheetData>
    <row r="1" spans="1:5" ht="15">
      <c r="A1" s="12"/>
      <c r="E1" s="12"/>
    </row>
    <row r="2" spans="1:12" ht="15">
      <c r="A2" s="12" t="s">
        <v>79</v>
      </c>
      <c r="E2" s="12"/>
      <c r="K2" s="20">
        <v>42643</v>
      </c>
      <c r="L2" s="20"/>
    </row>
    <row r="3" ht="15">
      <c r="A3" s="12" t="s">
        <v>105</v>
      </c>
    </row>
    <row r="4" spans="1:10" ht="12.75">
      <c r="A4" t="s">
        <v>12</v>
      </c>
      <c r="J4" s="4"/>
    </row>
    <row r="6" ht="12.75">
      <c r="M6" s="28">
        <v>42954</v>
      </c>
    </row>
    <row r="7" spans="1:14" ht="12.75">
      <c r="A7" s="2" t="s">
        <v>18</v>
      </c>
      <c r="E7" s="15" t="s">
        <v>85</v>
      </c>
      <c r="F7" s="15" t="s">
        <v>86</v>
      </c>
      <c r="G7" s="15" t="s">
        <v>87</v>
      </c>
      <c r="H7" s="5" t="s">
        <v>88</v>
      </c>
      <c r="I7" s="5" t="s">
        <v>89</v>
      </c>
      <c r="J7" s="5" t="s">
        <v>21</v>
      </c>
      <c r="K7" s="5" t="s">
        <v>22</v>
      </c>
      <c r="M7" s="5" t="s">
        <v>123</v>
      </c>
      <c r="N7" s="5" t="s">
        <v>124</v>
      </c>
    </row>
    <row r="8" ht="12.75">
      <c r="A8" s="1"/>
    </row>
    <row r="9" ht="12.75">
      <c r="A9" s="1" t="s">
        <v>83</v>
      </c>
    </row>
    <row r="10" spans="1:14" ht="12.75">
      <c r="A10" t="s">
        <v>120</v>
      </c>
      <c r="E10">
        <v>880</v>
      </c>
      <c r="F10">
        <v>36</v>
      </c>
      <c r="G10">
        <v>0.67</v>
      </c>
      <c r="H10" s="13">
        <f>((E10*F10*G10)/27)*2.15</f>
        <v>1690.1866666666667</v>
      </c>
      <c r="I10" s="13" t="s">
        <v>98</v>
      </c>
      <c r="J10" s="14">
        <v>18</v>
      </c>
      <c r="K10" s="4">
        <f aca="true" t="shared" si="0" ref="K10:K15">H10*J10</f>
        <v>30423.36</v>
      </c>
      <c r="N10" s="27">
        <f aca="true" t="shared" si="1" ref="N10:N17">M10/K10</f>
        <v>0</v>
      </c>
    </row>
    <row r="11" spans="5:14" ht="12.75">
      <c r="E11">
        <v>37</v>
      </c>
      <c r="F11">
        <v>25</v>
      </c>
      <c r="G11">
        <v>5</v>
      </c>
      <c r="H11" s="13">
        <f>((E11*F11*G11)/27)*2.15</f>
        <v>368.28703703703707</v>
      </c>
      <c r="I11" s="13" t="s">
        <v>98</v>
      </c>
      <c r="J11" s="14">
        <v>18</v>
      </c>
      <c r="K11" s="4">
        <f t="shared" si="0"/>
        <v>6629.166666666667</v>
      </c>
      <c r="N11" s="27">
        <f t="shared" si="1"/>
        <v>0</v>
      </c>
    </row>
    <row r="12" spans="5:14" ht="12.75">
      <c r="E12">
        <v>640</v>
      </c>
      <c r="F12">
        <v>10</v>
      </c>
      <c r="G12">
        <v>0.67</v>
      </c>
      <c r="H12" s="13">
        <f>((E12*F12*G12)/27)*2.15</f>
        <v>341.4518518518518</v>
      </c>
      <c r="I12" s="25" t="s">
        <v>98</v>
      </c>
      <c r="J12" s="14">
        <v>18</v>
      </c>
      <c r="K12" s="4">
        <f t="shared" si="0"/>
        <v>6146.133333333332</v>
      </c>
      <c r="N12" s="27">
        <f t="shared" si="1"/>
        <v>0</v>
      </c>
    </row>
    <row r="13" spans="1:14" ht="12.75">
      <c r="A13" t="s">
        <v>15</v>
      </c>
      <c r="E13">
        <v>880</v>
      </c>
      <c r="F13">
        <v>36</v>
      </c>
      <c r="G13" s="17" t="s">
        <v>99</v>
      </c>
      <c r="H13" s="13">
        <f>E13*F13</f>
        <v>31680</v>
      </c>
      <c r="I13" s="13" t="s">
        <v>100</v>
      </c>
      <c r="J13" s="14">
        <v>2.58</v>
      </c>
      <c r="K13" s="4">
        <f t="shared" si="0"/>
        <v>81734.40000000001</v>
      </c>
      <c r="L13" s="4"/>
      <c r="N13" s="27">
        <f t="shared" si="1"/>
        <v>0</v>
      </c>
    </row>
    <row r="14" spans="1:14" ht="12.75">
      <c r="A14" t="s">
        <v>15</v>
      </c>
      <c r="D14" s="23" t="s">
        <v>106</v>
      </c>
      <c r="E14">
        <v>535</v>
      </c>
      <c r="F14">
        <v>8</v>
      </c>
      <c r="G14" s="17" t="s">
        <v>99</v>
      </c>
      <c r="H14" s="13">
        <f>E14*F14</f>
        <v>4280</v>
      </c>
      <c r="I14" s="13"/>
      <c r="J14" s="14">
        <v>3.16</v>
      </c>
      <c r="K14" s="4">
        <f t="shared" si="0"/>
        <v>13524.800000000001</v>
      </c>
      <c r="L14" s="4"/>
      <c r="N14" s="27">
        <f t="shared" si="1"/>
        <v>0</v>
      </c>
    </row>
    <row r="15" spans="1:14" ht="12.75">
      <c r="A15" t="s">
        <v>101</v>
      </c>
      <c r="G15" s="17"/>
      <c r="H15" s="4">
        <v>3996</v>
      </c>
      <c r="I15" s="13" t="s">
        <v>125</v>
      </c>
      <c r="J15" s="14">
        <v>2.5</v>
      </c>
      <c r="K15" s="4">
        <f t="shared" si="0"/>
        <v>9990</v>
      </c>
      <c r="L15" s="4"/>
      <c r="N15" s="27">
        <f t="shared" si="1"/>
        <v>0</v>
      </c>
    </row>
    <row r="16" spans="1:14" ht="12.75">
      <c r="A16" s="23" t="s">
        <v>103</v>
      </c>
      <c r="E16">
        <v>360</v>
      </c>
      <c r="G16">
        <v>3</v>
      </c>
      <c r="H16">
        <f>E16*G16</f>
        <v>1080</v>
      </c>
      <c r="I16" s="24" t="s">
        <v>104</v>
      </c>
      <c r="J16" s="14">
        <v>0.5</v>
      </c>
      <c r="K16" s="4">
        <f>H16*J16</f>
        <v>540</v>
      </c>
      <c r="N16" s="27">
        <f t="shared" si="1"/>
        <v>0</v>
      </c>
    </row>
    <row r="17" spans="1:14" ht="13.5" thickBot="1">
      <c r="A17" s="22" t="s">
        <v>121</v>
      </c>
      <c r="H17">
        <v>2</v>
      </c>
      <c r="J17" s="14"/>
      <c r="K17" s="4">
        <v>471</v>
      </c>
      <c r="L17" s="29"/>
      <c r="N17" s="27">
        <f t="shared" si="1"/>
        <v>0</v>
      </c>
    </row>
    <row r="18" spans="12:14" ht="12.75">
      <c r="L18" s="9">
        <f>SUM(K10:K17)</f>
        <v>149458.86</v>
      </c>
      <c r="N18" s="27"/>
    </row>
    <row r="19" ht="12.75">
      <c r="N19" s="27"/>
    </row>
    <row r="20" spans="1:14" ht="12.75">
      <c r="A20" s="2" t="s">
        <v>38</v>
      </c>
      <c r="H20" s="4"/>
      <c r="I20" s="4"/>
      <c r="J20" s="7"/>
      <c r="N20" s="27"/>
    </row>
    <row r="21" spans="1:14" ht="12.75">
      <c r="A21" s="2"/>
      <c r="H21" s="4"/>
      <c r="I21" s="4"/>
      <c r="J21" s="7"/>
      <c r="K21" s="4"/>
      <c r="N21" s="27"/>
    </row>
    <row r="22" ht="12.75">
      <c r="N22" s="27"/>
    </row>
    <row r="23" spans="1:14" ht="12.75">
      <c r="A23" s="2" t="s">
        <v>32</v>
      </c>
      <c r="E23" s="15" t="s">
        <v>85</v>
      </c>
      <c r="F23" s="15" t="s">
        <v>86</v>
      </c>
      <c r="G23" s="15" t="s">
        <v>87</v>
      </c>
      <c r="H23" s="5" t="s">
        <v>88</v>
      </c>
      <c r="I23" s="5" t="s">
        <v>89</v>
      </c>
      <c r="J23" s="5" t="s">
        <v>21</v>
      </c>
      <c r="K23" s="5" t="s">
        <v>22</v>
      </c>
      <c r="N23" s="27"/>
    </row>
    <row r="24" spans="1:14" ht="12.75">
      <c r="A24" s="1" t="s">
        <v>14</v>
      </c>
      <c r="L24" s="4"/>
      <c r="M24" s="4"/>
      <c r="N24" s="27"/>
    </row>
    <row r="25" spans="1:14" ht="12.75">
      <c r="A25" s="22" t="s">
        <v>126</v>
      </c>
      <c r="H25" s="4">
        <v>854</v>
      </c>
      <c r="I25" s="7" t="s">
        <v>92</v>
      </c>
      <c r="J25" s="14">
        <v>18</v>
      </c>
      <c r="K25" s="4">
        <f aca="true" t="shared" si="2" ref="K25:K36">H25*J25</f>
        <v>15372</v>
      </c>
      <c r="L25" s="3"/>
      <c r="M25" s="4">
        <v>15372</v>
      </c>
      <c r="N25" s="27">
        <f aca="true" t="shared" si="3" ref="N25:N37">M25/K25</f>
        <v>1</v>
      </c>
    </row>
    <row r="26" spans="1:14" ht="12.75">
      <c r="A26" t="s">
        <v>107</v>
      </c>
      <c r="H26" s="4">
        <v>1</v>
      </c>
      <c r="I26" s="7" t="s">
        <v>90</v>
      </c>
      <c r="J26" s="4">
        <v>450</v>
      </c>
      <c r="K26" s="4">
        <f t="shared" si="2"/>
        <v>450</v>
      </c>
      <c r="M26" s="4">
        <v>450</v>
      </c>
      <c r="N26" s="27">
        <f t="shared" si="3"/>
        <v>1</v>
      </c>
    </row>
    <row r="27" spans="1:14" ht="12.75">
      <c r="A27" t="s">
        <v>109</v>
      </c>
      <c r="H27" s="4">
        <v>1</v>
      </c>
      <c r="I27" s="7" t="s">
        <v>90</v>
      </c>
      <c r="J27" s="4">
        <v>1500</v>
      </c>
      <c r="K27" s="4">
        <f t="shared" si="2"/>
        <v>1500</v>
      </c>
      <c r="M27" s="4"/>
      <c r="N27" s="27">
        <f t="shared" si="3"/>
        <v>0</v>
      </c>
    </row>
    <row r="28" spans="1:14" ht="12.75">
      <c r="A28" t="s">
        <v>108</v>
      </c>
      <c r="H28" s="4">
        <v>740</v>
      </c>
      <c r="I28" s="7" t="s">
        <v>92</v>
      </c>
      <c r="J28" s="4">
        <v>14</v>
      </c>
      <c r="K28" s="4">
        <f t="shared" si="2"/>
        <v>10360</v>
      </c>
      <c r="M28" s="4">
        <v>5000</v>
      </c>
      <c r="N28" s="27">
        <f t="shared" si="3"/>
        <v>0.4826254826254826</v>
      </c>
    </row>
    <row r="29" spans="1:14" ht="12.75">
      <c r="A29" t="s">
        <v>28</v>
      </c>
      <c r="H29" s="4">
        <v>12</v>
      </c>
      <c r="I29" s="7" t="s">
        <v>90</v>
      </c>
      <c r="J29" s="4">
        <v>400</v>
      </c>
      <c r="K29" s="4">
        <f t="shared" si="2"/>
        <v>4800</v>
      </c>
      <c r="M29" s="4">
        <v>2400</v>
      </c>
      <c r="N29" s="27">
        <f t="shared" si="3"/>
        <v>0.5</v>
      </c>
    </row>
    <row r="30" spans="1:14" ht="12.75">
      <c r="A30" t="s">
        <v>37</v>
      </c>
      <c r="H30" s="4">
        <v>1</v>
      </c>
      <c r="I30" s="7" t="s">
        <v>90</v>
      </c>
      <c r="J30" s="4">
        <v>300</v>
      </c>
      <c r="K30" s="4">
        <f t="shared" si="2"/>
        <v>300</v>
      </c>
      <c r="M30" s="4"/>
      <c r="N30" s="27">
        <f t="shared" si="3"/>
        <v>0</v>
      </c>
    </row>
    <row r="31" spans="1:14" ht="12.75">
      <c r="A31" t="s">
        <v>93</v>
      </c>
      <c r="H31" s="4">
        <v>1</v>
      </c>
      <c r="I31" s="7" t="s">
        <v>90</v>
      </c>
      <c r="J31" s="4">
        <v>150</v>
      </c>
      <c r="K31" s="4">
        <f t="shared" si="2"/>
        <v>150</v>
      </c>
      <c r="M31" s="4"/>
      <c r="N31" s="27">
        <f t="shared" si="3"/>
        <v>0</v>
      </c>
    </row>
    <row r="32" spans="1:14" ht="12.75">
      <c r="A32" t="s">
        <v>94</v>
      </c>
      <c r="H32" s="4">
        <v>5</v>
      </c>
      <c r="I32" s="7" t="s">
        <v>90</v>
      </c>
      <c r="J32" s="4">
        <v>200</v>
      </c>
      <c r="K32" s="4">
        <f t="shared" si="2"/>
        <v>1000</v>
      </c>
      <c r="M32" s="4">
        <v>1000</v>
      </c>
      <c r="N32" s="27">
        <f t="shared" si="3"/>
        <v>1</v>
      </c>
    </row>
    <row r="33" spans="1:14" ht="12.75">
      <c r="A33" t="s">
        <v>95</v>
      </c>
      <c r="H33" s="4">
        <v>1</v>
      </c>
      <c r="I33" s="7" t="s">
        <v>90</v>
      </c>
      <c r="J33" s="4">
        <v>650</v>
      </c>
      <c r="K33" s="4">
        <f t="shared" si="2"/>
        <v>650</v>
      </c>
      <c r="M33" s="4">
        <v>650</v>
      </c>
      <c r="N33" s="27">
        <f t="shared" si="3"/>
        <v>1</v>
      </c>
    </row>
    <row r="34" spans="1:14" ht="12.75">
      <c r="A34" t="s">
        <v>115</v>
      </c>
      <c r="H34" s="4">
        <v>1</v>
      </c>
      <c r="I34" s="7" t="s">
        <v>90</v>
      </c>
      <c r="J34" s="4">
        <v>2286</v>
      </c>
      <c r="K34" s="4">
        <f t="shared" si="2"/>
        <v>2286</v>
      </c>
      <c r="M34" s="4">
        <v>2286</v>
      </c>
      <c r="N34" s="27">
        <f t="shared" si="3"/>
        <v>1</v>
      </c>
    </row>
    <row r="35" spans="1:14" ht="12.75">
      <c r="A35" t="s">
        <v>110</v>
      </c>
      <c r="H35" s="4">
        <v>1</v>
      </c>
      <c r="I35" s="7" t="s">
        <v>90</v>
      </c>
      <c r="J35" s="4">
        <v>3250</v>
      </c>
      <c r="K35" s="4">
        <f t="shared" si="2"/>
        <v>3250</v>
      </c>
      <c r="M35" s="4"/>
      <c r="N35" s="27">
        <f t="shared" si="3"/>
        <v>0</v>
      </c>
    </row>
    <row r="36" spans="1:14" ht="12.75">
      <c r="A36" t="s">
        <v>113</v>
      </c>
      <c r="H36" s="4">
        <v>1</v>
      </c>
      <c r="I36" s="26" t="s">
        <v>90</v>
      </c>
      <c r="J36" s="4">
        <v>14320</v>
      </c>
      <c r="K36" s="4">
        <f t="shared" si="2"/>
        <v>14320</v>
      </c>
      <c r="M36" s="4"/>
      <c r="N36" s="27">
        <f t="shared" si="3"/>
        <v>0</v>
      </c>
    </row>
    <row r="37" spans="1:14" ht="13.5" thickBot="1">
      <c r="A37" t="s">
        <v>114</v>
      </c>
      <c r="H37" s="4">
        <v>1</v>
      </c>
      <c r="I37" s="7" t="s">
        <v>90</v>
      </c>
      <c r="J37" s="4">
        <v>9600</v>
      </c>
      <c r="K37" s="4">
        <f>H37*J37</f>
        <v>9600</v>
      </c>
      <c r="L37" s="29"/>
      <c r="M37" s="4"/>
      <c r="N37" s="27">
        <f t="shared" si="3"/>
        <v>0</v>
      </c>
    </row>
    <row r="38" spans="8:14" ht="12.75">
      <c r="H38" s="4"/>
      <c r="I38" s="7"/>
      <c r="J38" s="4"/>
      <c r="K38" s="4"/>
      <c r="L38" s="9">
        <f>SUM(K25:K38)</f>
        <v>64038</v>
      </c>
      <c r="M38" s="4"/>
      <c r="N38" s="27"/>
    </row>
    <row r="39" spans="1:14" ht="12.75">
      <c r="A39" s="2" t="s">
        <v>39</v>
      </c>
      <c r="H39" s="4"/>
      <c r="I39" s="7"/>
      <c r="J39" s="4"/>
      <c r="M39" s="4"/>
      <c r="N39" s="27"/>
    </row>
    <row r="40" spans="13:14" ht="12.75">
      <c r="M40" s="4"/>
      <c r="N40" s="27"/>
    </row>
    <row r="41" spans="1:14" ht="12.75">
      <c r="A41" s="2" t="s">
        <v>40</v>
      </c>
      <c r="E41" s="15" t="s">
        <v>85</v>
      </c>
      <c r="F41" s="15" t="s">
        <v>86</v>
      </c>
      <c r="G41" s="15" t="s">
        <v>87</v>
      </c>
      <c r="H41" s="5" t="s">
        <v>88</v>
      </c>
      <c r="I41" s="5" t="s">
        <v>89</v>
      </c>
      <c r="J41" s="5" t="s">
        <v>21</v>
      </c>
      <c r="K41" s="5" t="s">
        <v>22</v>
      </c>
      <c r="L41" s="4"/>
      <c r="M41" s="4"/>
      <c r="N41" s="27"/>
    </row>
    <row r="42" spans="1:14" ht="12.75">
      <c r="A42" s="1" t="s">
        <v>41</v>
      </c>
      <c r="E42" s="4"/>
      <c r="F42" s="7"/>
      <c r="G42" s="4"/>
      <c r="M42" s="4"/>
      <c r="N42" s="27"/>
    </row>
    <row r="43" spans="1:14" ht="12.75">
      <c r="A43" t="s">
        <v>11</v>
      </c>
      <c r="E43" s="4"/>
      <c r="F43" s="7"/>
      <c r="G43" s="4"/>
      <c r="H43" s="4">
        <v>112</v>
      </c>
      <c r="I43" s="4" t="s">
        <v>92</v>
      </c>
      <c r="J43" s="7">
        <v>34</v>
      </c>
      <c r="K43" s="4">
        <f aca="true" t="shared" si="4" ref="K43:K48">H43*J43</f>
        <v>3808</v>
      </c>
      <c r="M43" s="4">
        <v>3808</v>
      </c>
      <c r="N43" s="27">
        <f aca="true" t="shared" si="5" ref="N43:N48">M43/K43</f>
        <v>1</v>
      </c>
    </row>
    <row r="44" spans="1:14" ht="12.75">
      <c r="A44" t="s">
        <v>44</v>
      </c>
      <c r="E44" s="4"/>
      <c r="F44" s="7"/>
      <c r="G44" s="4"/>
      <c r="H44" s="4">
        <v>3</v>
      </c>
      <c r="I44" s="4" t="s">
        <v>90</v>
      </c>
      <c r="J44" s="7">
        <v>1150</v>
      </c>
      <c r="K44" s="4">
        <f t="shared" si="4"/>
        <v>3450</v>
      </c>
      <c r="M44" s="4">
        <v>3450</v>
      </c>
      <c r="N44" s="27">
        <f t="shared" si="5"/>
        <v>1</v>
      </c>
    </row>
    <row r="45" spans="1:14" ht="12.75">
      <c r="A45" t="s">
        <v>111</v>
      </c>
      <c r="H45">
        <v>1</v>
      </c>
      <c r="I45" s="4" t="s">
        <v>90</v>
      </c>
      <c r="J45" s="7">
        <v>2120</v>
      </c>
      <c r="K45" s="4">
        <f t="shared" si="4"/>
        <v>2120</v>
      </c>
      <c r="M45" s="4">
        <v>2120</v>
      </c>
      <c r="N45" s="27">
        <f t="shared" si="5"/>
        <v>1</v>
      </c>
    </row>
    <row r="46" spans="1:14" ht="12.75">
      <c r="A46" s="23" t="s">
        <v>112</v>
      </c>
      <c r="H46">
        <v>1</v>
      </c>
      <c r="I46" s="7" t="s">
        <v>90</v>
      </c>
      <c r="J46" s="7">
        <v>7282</v>
      </c>
      <c r="K46" s="4">
        <f t="shared" si="4"/>
        <v>7282</v>
      </c>
      <c r="M46" s="4"/>
      <c r="N46" s="27">
        <f t="shared" si="5"/>
        <v>0</v>
      </c>
    </row>
    <row r="47" spans="1:14" ht="12.75">
      <c r="A47" s="23" t="s">
        <v>117</v>
      </c>
      <c r="E47">
        <v>120</v>
      </c>
      <c r="F47">
        <v>150</v>
      </c>
      <c r="G47">
        <v>3</v>
      </c>
      <c r="H47">
        <f>E47*F47*G47/27</f>
        <v>2000</v>
      </c>
      <c r="I47" s="4" t="s">
        <v>91</v>
      </c>
      <c r="J47" s="7">
        <v>2</v>
      </c>
      <c r="K47" s="4">
        <f t="shared" si="4"/>
        <v>4000</v>
      </c>
      <c r="M47" s="4"/>
      <c r="N47" s="27">
        <f t="shared" si="5"/>
        <v>0</v>
      </c>
    </row>
    <row r="48" spans="1:14" ht="13.5" thickBot="1">
      <c r="A48" t="s">
        <v>116</v>
      </c>
      <c r="H48">
        <v>37</v>
      </c>
      <c r="I48" s="24" t="s">
        <v>91</v>
      </c>
      <c r="J48" s="7">
        <v>65</v>
      </c>
      <c r="K48" s="4">
        <f t="shared" si="4"/>
        <v>2405</v>
      </c>
      <c r="L48" s="30"/>
      <c r="M48" s="4"/>
      <c r="N48" s="27">
        <f t="shared" si="5"/>
        <v>0</v>
      </c>
    </row>
    <row r="49" spans="1:14" ht="12.75">
      <c r="A49" s="2" t="s">
        <v>45</v>
      </c>
      <c r="I49" s="4"/>
      <c r="J49" s="7"/>
      <c r="L49" s="3">
        <f>SUM(K42:K48)</f>
        <v>23065</v>
      </c>
      <c r="M49" s="4"/>
      <c r="N49" s="27"/>
    </row>
    <row r="50" spans="13:16" ht="12.75">
      <c r="M50" s="4"/>
      <c r="N50" s="27"/>
      <c r="O50" s="22"/>
      <c r="P50" s="4"/>
    </row>
    <row r="51" spans="1:16" ht="12.75">
      <c r="A51" s="2" t="s">
        <v>46</v>
      </c>
      <c r="E51" s="15" t="s">
        <v>85</v>
      </c>
      <c r="F51" s="15" t="s">
        <v>86</v>
      </c>
      <c r="G51" s="15" t="s">
        <v>87</v>
      </c>
      <c r="H51" s="5" t="s">
        <v>88</v>
      </c>
      <c r="I51" s="5" t="s">
        <v>89</v>
      </c>
      <c r="J51" s="5" t="s">
        <v>21</v>
      </c>
      <c r="K51" s="5" t="s">
        <v>22</v>
      </c>
      <c r="M51" s="4"/>
      <c r="N51" s="27"/>
      <c r="O51" s="22"/>
      <c r="P51" s="4"/>
    </row>
    <row r="52" spans="1:16" ht="12.75">
      <c r="A52" s="1" t="s">
        <v>47</v>
      </c>
      <c r="E52" s="4"/>
      <c r="F52" s="7"/>
      <c r="G52" s="4"/>
      <c r="M52" s="4"/>
      <c r="N52" s="27"/>
      <c r="O52" s="22"/>
      <c r="P52" s="4"/>
    </row>
    <row r="53" spans="1:16" ht="12.75">
      <c r="A53" t="s">
        <v>48</v>
      </c>
      <c r="E53">
        <v>1280</v>
      </c>
      <c r="F53">
        <v>5</v>
      </c>
      <c r="G53">
        <v>0.05</v>
      </c>
      <c r="H53" s="13">
        <f>E53*F53*G53</f>
        <v>320</v>
      </c>
      <c r="I53" s="4" t="s">
        <v>100</v>
      </c>
      <c r="J53" s="7">
        <v>3.5</v>
      </c>
      <c r="K53" s="4">
        <f>H53*J53</f>
        <v>1120</v>
      </c>
      <c r="M53" s="4"/>
      <c r="N53" s="27">
        <f>M53/K53</f>
        <v>0</v>
      </c>
      <c r="O53" s="22"/>
      <c r="P53" s="4"/>
    </row>
    <row r="54" spans="1:16" ht="12.75">
      <c r="A54" t="s">
        <v>55</v>
      </c>
      <c r="E54">
        <v>1280</v>
      </c>
      <c r="F54">
        <v>2.5</v>
      </c>
      <c r="H54">
        <f>E54</f>
        <v>1280</v>
      </c>
      <c r="I54" s="4" t="s">
        <v>92</v>
      </c>
      <c r="J54" s="7">
        <v>14</v>
      </c>
      <c r="K54" s="4">
        <f>H54*J54</f>
        <v>17920</v>
      </c>
      <c r="M54" s="4"/>
      <c r="N54" s="27">
        <f>M54/K54</f>
        <v>0</v>
      </c>
      <c r="O54" s="22"/>
      <c r="P54" s="4"/>
    </row>
    <row r="55" spans="1:16" ht="12.75">
      <c r="A55" t="s">
        <v>49</v>
      </c>
      <c r="E55">
        <v>1280</v>
      </c>
      <c r="H55">
        <f>E55</f>
        <v>1280</v>
      </c>
      <c r="I55" s="4" t="s">
        <v>92</v>
      </c>
      <c r="J55" s="7">
        <v>16</v>
      </c>
      <c r="K55" s="4">
        <f>H55*J55</f>
        <v>20480</v>
      </c>
      <c r="M55" s="4"/>
      <c r="N55" s="27">
        <f>M55/K55</f>
        <v>0</v>
      </c>
      <c r="O55" s="22"/>
      <c r="P55" s="4"/>
    </row>
    <row r="56" spans="1:16" ht="13.5" thickBot="1">
      <c r="A56" t="s">
        <v>118</v>
      </c>
      <c r="H56">
        <v>2</v>
      </c>
      <c r="I56" s="4" t="s">
        <v>90</v>
      </c>
      <c r="J56" s="7">
        <v>650</v>
      </c>
      <c r="K56" s="4">
        <f>H56*J56</f>
        <v>1300</v>
      </c>
      <c r="L56" s="29"/>
      <c r="M56" s="4"/>
      <c r="N56" s="27">
        <f>M56/K56</f>
        <v>0</v>
      </c>
      <c r="O56" s="22"/>
      <c r="P56" s="4"/>
    </row>
    <row r="57" spans="1:16" ht="12.75">
      <c r="A57" s="2" t="s">
        <v>50</v>
      </c>
      <c r="I57" s="4"/>
      <c r="J57" s="7"/>
      <c r="L57" s="3">
        <f>SUM(K53:K56)</f>
        <v>40820</v>
      </c>
      <c r="M57" s="4"/>
      <c r="N57" s="27"/>
      <c r="O57" s="22"/>
      <c r="P57" s="4"/>
    </row>
    <row r="58" spans="5:16" ht="12.75">
      <c r="E58" s="4"/>
      <c r="F58" s="7"/>
      <c r="G58" s="4"/>
      <c r="M58" s="4"/>
      <c r="N58" s="27"/>
      <c r="O58" s="22"/>
      <c r="P58" s="4"/>
    </row>
    <row r="59" spans="1:14" ht="12.75">
      <c r="A59" t="s">
        <v>119</v>
      </c>
      <c r="H59">
        <v>581</v>
      </c>
      <c r="I59" s="23" t="s">
        <v>92</v>
      </c>
      <c r="K59" s="23">
        <v>1500</v>
      </c>
      <c r="M59" s="4"/>
      <c r="N59" s="27">
        <f>M59/K59</f>
        <v>0</v>
      </c>
    </row>
    <row r="60" spans="2:14" ht="12.75">
      <c r="B60" s="2" t="s">
        <v>1</v>
      </c>
      <c r="L60" s="9">
        <f>SUM(K59:K59)</f>
        <v>1500</v>
      </c>
      <c r="M60" s="32"/>
      <c r="N60" s="27"/>
    </row>
    <row r="61" spans="1:14" ht="12.75">
      <c r="A61" s="1" t="s">
        <v>67</v>
      </c>
      <c r="I61" s="6"/>
      <c r="K61" s="21"/>
      <c r="L61" s="3">
        <f>SUM(L8:L60)</f>
        <v>278881.86</v>
      </c>
      <c r="M61" s="32">
        <f>SUM(M10:M60)</f>
        <v>36536</v>
      </c>
      <c r="N61" s="27">
        <f>M61/L61</f>
        <v>0.1310088795305654</v>
      </c>
    </row>
    <row r="62" spans="1:14" ht="13.5" thickBot="1">
      <c r="A62" s="22" t="s">
        <v>13</v>
      </c>
      <c r="L62" s="31">
        <v>27889</v>
      </c>
      <c r="M62" s="4"/>
      <c r="N62" s="27"/>
    </row>
    <row r="63" spans="1:14" ht="12.75">
      <c r="A63" s="1" t="s">
        <v>122</v>
      </c>
      <c r="L63" s="3">
        <f>SUM(L61:L62)</f>
        <v>306770.86</v>
      </c>
      <c r="M63" s="4"/>
      <c r="N63" s="27"/>
    </row>
    <row r="64" spans="1:14" ht="13.5" thickBot="1">
      <c r="A64" s="22" t="s">
        <v>127</v>
      </c>
      <c r="L64" s="30">
        <f>M61</f>
        <v>36536</v>
      </c>
      <c r="N64" s="27"/>
    </row>
    <row r="65" spans="1:14" ht="12.75">
      <c r="A65" s="1" t="s">
        <v>128</v>
      </c>
      <c r="L65" s="3">
        <f>L63-M61</f>
        <v>270234.86</v>
      </c>
      <c r="M65" s="14"/>
      <c r="N65" s="27"/>
    </row>
    <row r="66" ht="12.75">
      <c r="N66" s="27"/>
    </row>
    <row r="67" ht="12.75">
      <c r="N67" s="27"/>
    </row>
    <row r="68" spans="1:14" ht="12.75">
      <c r="A68" s="22"/>
      <c r="I68" s="23"/>
      <c r="K68" s="1"/>
      <c r="N68" s="27"/>
    </row>
    <row r="69" ht="12.75">
      <c r="N69" s="27"/>
    </row>
    <row r="70" spans="11:14" ht="12.75">
      <c r="K70" s="21"/>
      <c r="N70" s="27"/>
    </row>
    <row r="71" spans="5:14" ht="12.75">
      <c r="E71" s="4"/>
      <c r="F71" s="4"/>
      <c r="G71" s="4"/>
      <c r="N71" s="27"/>
    </row>
    <row r="72" spans="5:14" ht="12.75">
      <c r="E72" s="4"/>
      <c r="F72" s="4"/>
      <c r="G72" s="4"/>
      <c r="N72" s="27"/>
    </row>
    <row r="73" spans="5:14" ht="12.75">
      <c r="E73" s="4"/>
      <c r="F73" s="4"/>
      <c r="G73" s="4"/>
      <c r="H73" s="11"/>
      <c r="N73" s="27"/>
    </row>
    <row r="74" spans="5:14" ht="12.75">
      <c r="E74" s="4"/>
      <c r="F74" s="4"/>
      <c r="G74" s="4"/>
      <c r="N74" s="27"/>
    </row>
    <row r="75" spans="5:14" ht="12.75">
      <c r="E75" s="4"/>
      <c r="F75" s="4"/>
      <c r="G75" s="4"/>
      <c r="N75" s="27"/>
    </row>
    <row r="76" spans="5:14" ht="12.75">
      <c r="E76" s="4"/>
      <c r="F76" s="4"/>
      <c r="G76" s="4"/>
      <c r="N76" s="27"/>
    </row>
    <row r="77" spans="5:14" ht="12.75">
      <c r="E77" s="4"/>
      <c r="F77" s="4"/>
      <c r="G77" s="4"/>
      <c r="N77" s="27"/>
    </row>
    <row r="78" spans="5:14" ht="12.75">
      <c r="E78" s="4"/>
      <c r="F78" s="4"/>
      <c r="G78" s="4"/>
      <c r="N78" s="27"/>
    </row>
    <row r="79" spans="5:14" ht="12.75">
      <c r="E79" s="4"/>
      <c r="F79" s="4"/>
      <c r="G79" s="4"/>
      <c r="N79" s="27"/>
    </row>
    <row r="80" spans="5:14" ht="12.75">
      <c r="E80" s="4"/>
      <c r="F80" s="4"/>
      <c r="G80" s="4"/>
      <c r="N80" s="27"/>
    </row>
    <row r="81" spans="5:14" ht="12.75">
      <c r="E81" s="4"/>
      <c r="F81" s="4"/>
      <c r="G81" s="4"/>
      <c r="N81" s="27"/>
    </row>
    <row r="82" spans="5:14" ht="12.75">
      <c r="E82" s="4"/>
      <c r="F82" s="4"/>
      <c r="G82" s="4"/>
      <c r="N82" s="27"/>
    </row>
    <row r="83" spans="5:14" ht="12.75">
      <c r="E83" s="4"/>
      <c r="F83" s="4"/>
      <c r="G83" s="4"/>
      <c r="N83" s="27"/>
    </row>
    <row r="84" ht="12.75">
      <c r="N84" s="27"/>
    </row>
    <row r="85" ht="12.75">
      <c r="N85" s="27"/>
    </row>
    <row r="86" spans="1:14" ht="12.75">
      <c r="A86" s="22"/>
      <c r="D86" s="4"/>
      <c r="N86" s="27"/>
    </row>
    <row r="87" spans="1:14" ht="12.75">
      <c r="A87" s="22"/>
      <c r="E87" s="4"/>
      <c r="G87" s="4"/>
      <c r="N87" s="27"/>
    </row>
    <row r="88" spans="1:14" ht="12.75">
      <c r="A88" s="22"/>
      <c r="E88" s="4"/>
      <c r="G88" s="4"/>
      <c r="N88" s="27"/>
    </row>
    <row r="89" spans="1:14" ht="12.75">
      <c r="A89" s="22"/>
      <c r="D89" s="4"/>
      <c r="E89" s="4"/>
      <c r="F89" s="4"/>
      <c r="G89" s="4"/>
      <c r="N89" s="27"/>
    </row>
    <row r="90" spans="4:14" ht="12.75">
      <c r="D90" s="4"/>
      <c r="E90" s="4"/>
      <c r="F90" s="4"/>
      <c r="G90" s="4"/>
      <c r="N90" s="27"/>
    </row>
    <row r="91" spans="4:14" ht="12.75">
      <c r="D91" s="4"/>
      <c r="E91" s="4"/>
      <c r="F91" s="4"/>
      <c r="G91" s="4"/>
      <c r="N91" s="27"/>
    </row>
    <row r="92" spans="1:14" ht="12.75">
      <c r="A92" s="22"/>
      <c r="D92" s="4"/>
      <c r="E92" s="4"/>
      <c r="F92" s="4"/>
      <c r="G92" s="4"/>
      <c r="N92" s="27"/>
    </row>
    <row r="93" spans="1:7" ht="12.75">
      <c r="A93" s="22"/>
      <c r="D93" s="4"/>
      <c r="E93" s="4"/>
      <c r="F93" s="4"/>
      <c r="G93" s="4"/>
    </row>
    <row r="94" spans="4:7" ht="12.75">
      <c r="D94" s="4"/>
      <c r="E94" s="4"/>
      <c r="F94" s="4"/>
      <c r="G94" s="4"/>
    </row>
    <row r="95" ht="12.75">
      <c r="D95" s="4"/>
    </row>
    <row r="96" spans="1:7" ht="12.75">
      <c r="A96" s="22"/>
      <c r="D96" s="4"/>
      <c r="E96" s="4"/>
      <c r="G96" s="4"/>
    </row>
    <row r="97" spans="4:7" ht="12.75">
      <c r="D97" s="4"/>
      <c r="E97" s="4"/>
      <c r="G97" s="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3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Hancock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phancock</dc:creator>
  <cp:keywords/>
  <dc:description/>
  <cp:lastModifiedBy>Frandsen,Blane</cp:lastModifiedBy>
  <cp:lastPrinted>2017-08-08T16:42:05Z</cp:lastPrinted>
  <dcterms:created xsi:type="dcterms:W3CDTF">2003-04-28T22:33:20Z</dcterms:created>
  <dcterms:modified xsi:type="dcterms:W3CDTF">2017-08-08T16:44:47Z</dcterms:modified>
  <cp:category/>
  <cp:version/>
  <cp:contentType/>
  <cp:contentStatus/>
</cp:coreProperties>
</file>