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errahomebuilders.sharepoint.com/sites/UT-Weber/Shared Documents/Taylor - Taylor Landing/Phase 4/2 - Finance/Bonding &amp; Financing/"/>
    </mc:Choice>
  </mc:AlternateContent>
  <xr:revisionPtr revIDLastSave="612" documentId="11_BE7F1BB6BCAE2A8040546D67DB83267D4F04E4C4" xr6:coauthVersionLast="47" xr6:coauthVersionMax="47" xr10:uidLastSave="{7930BF8F-655C-4001-A6FE-F76FBCDDA307}"/>
  <bookViews>
    <workbookView xWindow="-120" yWindow="-120" windowWidth="29040" windowHeight="15720" xr2:uid="{00000000-000D-0000-FFFF-FFFF00000000}"/>
  </bookViews>
  <sheets>
    <sheet name="Table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1" l="1"/>
  <c r="Q23" i="1" l="1"/>
  <c r="G76" i="1" l="1"/>
  <c r="G71" i="1"/>
  <c r="G67" i="1"/>
  <c r="G61" i="1"/>
  <c r="G51" i="1"/>
  <c r="G42" i="1"/>
  <c r="G32" i="1"/>
  <c r="G15" i="1"/>
  <c r="F23" i="1"/>
  <c r="H23" i="1" s="1"/>
  <c r="F73" i="1"/>
  <c r="H73" i="1" s="1"/>
  <c r="F74" i="1"/>
  <c r="H74" i="1" s="1"/>
  <c r="F75" i="1"/>
  <c r="H75" i="1" s="1"/>
  <c r="G78" i="1" l="1"/>
  <c r="G80" i="1" s="1"/>
  <c r="H76" i="1"/>
  <c r="F76" i="1"/>
  <c r="G81" i="1" l="1"/>
  <c r="H80" i="1"/>
  <c r="F21" i="1"/>
  <c r="H21" i="1" s="1"/>
  <c r="F5" i="1"/>
  <c r="H5" i="1" s="1"/>
  <c r="F28" i="1"/>
  <c r="H28" i="1" s="1"/>
  <c r="F29" i="1"/>
  <c r="H29" i="1" s="1"/>
  <c r="F30" i="1"/>
  <c r="H30" i="1" s="1"/>
  <c r="F31" i="1"/>
  <c r="H31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3" i="1"/>
  <c r="H63" i="1" s="1"/>
  <c r="F64" i="1"/>
  <c r="H64" i="1" s="1"/>
  <c r="F65" i="1"/>
  <c r="F66" i="1"/>
  <c r="H66" i="1" s="1"/>
  <c r="F69" i="1"/>
  <c r="H69" i="1" s="1"/>
  <c r="F70" i="1"/>
  <c r="H70" i="1" s="1"/>
  <c r="F27" i="1"/>
  <c r="H27" i="1" s="1"/>
  <c r="F19" i="1"/>
  <c r="H19" i="1" s="1"/>
  <c r="F20" i="1"/>
  <c r="H20" i="1" s="1"/>
  <c r="F22" i="1"/>
  <c r="F18" i="1"/>
  <c r="H18" i="1" s="1"/>
  <c r="F24" i="1"/>
  <c r="H24" i="1" s="1"/>
  <c r="F17" i="1"/>
  <c r="H17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H22" i="1" l="1"/>
  <c r="H25" i="1" s="1"/>
  <c r="C26" i="1"/>
  <c r="H32" i="1"/>
  <c r="H61" i="1"/>
  <c r="H71" i="1"/>
  <c r="H42" i="1"/>
  <c r="F67" i="1"/>
  <c r="H65" i="1"/>
  <c r="H67" i="1" s="1"/>
  <c r="H51" i="1"/>
  <c r="H15" i="1"/>
  <c r="F25" i="1"/>
  <c r="F71" i="1"/>
  <c r="F61" i="1"/>
  <c r="F51" i="1"/>
  <c r="F42" i="1"/>
  <c r="F32" i="1"/>
  <c r="F15" i="1"/>
  <c r="F78" i="1" l="1"/>
  <c r="H78" i="1"/>
  <c r="F81" i="1" l="1"/>
  <c r="F84" i="1" s="1"/>
  <c r="H81" i="1"/>
</calcChain>
</file>

<file path=xl/sharedStrings.xml><?xml version="1.0" encoding="utf-8"?>
<sst xmlns="http://schemas.openxmlformats.org/spreadsheetml/2006/main" count="148" uniqueCount="93">
  <si>
    <r>
      <rPr>
        <b/>
        <sz val="11"/>
        <color rgb="FF24262B"/>
        <rFont val="Calibri"/>
        <family val="2"/>
        <scheme val="minor"/>
      </rPr>
      <t>Items</t>
    </r>
  </si>
  <si>
    <t>Qty</t>
  </si>
  <si>
    <t>Units</t>
  </si>
  <si>
    <t>Price per Unit</t>
  </si>
  <si>
    <t>Escrow</t>
  </si>
  <si>
    <t>Total Completed</t>
  </si>
  <si>
    <t>Remaining Bond/Escrow</t>
  </si>
  <si>
    <t>Earthwork</t>
  </si>
  <si>
    <r>
      <rPr>
        <sz val="11"/>
        <color rgb="FF24262B"/>
        <rFont val="Calibri"/>
        <family val="2"/>
        <scheme val="minor"/>
      </rPr>
      <t>Earthwork - Mobilization Mobilization</t>
    </r>
  </si>
  <si>
    <t>EA</t>
  </si>
  <si>
    <r>
      <rPr>
        <sz val="11"/>
        <color rgb="FF24262B"/>
        <rFont val="Calibri"/>
        <family val="2"/>
        <scheme val="minor"/>
      </rPr>
      <t>Earthwork - GPS Modeling Earthwork</t>
    </r>
  </si>
  <si>
    <t>Earthwork - Cut</t>
  </si>
  <si>
    <t>CU YD</t>
  </si>
  <si>
    <t>Earthwork - Fill</t>
  </si>
  <si>
    <t>Earthwork - Import</t>
  </si>
  <si>
    <t>TN</t>
  </si>
  <si>
    <t>Earthwork - Grub Clear</t>
  </si>
  <si>
    <t>Earthwork - Subgrade Prep</t>
  </si>
  <si>
    <t>SQ FT</t>
  </si>
  <si>
    <t>Earthwork - Compaction Testing</t>
  </si>
  <si>
    <t xml:space="preserve"> </t>
  </si>
  <si>
    <t>Included in the number is:</t>
  </si>
  <si>
    <t>Sewer</t>
  </si>
  <si>
    <t>Water</t>
  </si>
  <si>
    <t>Secondary</t>
  </si>
  <si>
    <t>Earthwork - Construction Water</t>
  </si>
  <si>
    <t>Earthwork - Pit Run</t>
  </si>
  <si>
    <t>Concrete</t>
  </si>
  <si>
    <t>Concrete - Curb &amp;  Gutter</t>
  </si>
  <si>
    <t>FT</t>
  </si>
  <si>
    <r>
      <rPr>
        <sz val="11"/>
        <color rgb="FF26282B"/>
        <rFont val="Calibri"/>
        <family val="2"/>
        <scheme val="minor"/>
      </rPr>
      <t>Concrete - ADA Ramp ADA Ramps</t>
    </r>
  </si>
  <si>
    <r>
      <rPr>
        <sz val="11"/>
        <color rgb="FF26282B"/>
        <rFont val="Calibri"/>
        <family val="2"/>
        <scheme val="minor"/>
      </rPr>
      <t>Concrete - Sidewalk Sidewalks</t>
    </r>
  </si>
  <si>
    <r>
      <rPr>
        <sz val="11"/>
        <color rgb="FF26282B"/>
        <rFont val="Calibri"/>
        <family val="2"/>
        <scheme val="minor"/>
      </rPr>
      <t>Roadwork - Road Base Roads</t>
    </r>
  </si>
  <si>
    <r>
      <rPr>
        <sz val="11"/>
        <color rgb="FF26282B"/>
        <rFont val="Calibri"/>
        <family val="2"/>
        <scheme val="minor"/>
      </rPr>
      <t>Asphalt Asphalt</t>
    </r>
  </si>
  <si>
    <t>Asphalt - Chip &amp; Seal</t>
  </si>
  <si>
    <r>
      <rPr>
        <sz val="11"/>
        <color rgb="FF26282B"/>
        <rFont val="Calibri"/>
        <family val="2"/>
        <scheme val="minor"/>
      </rPr>
      <t>Concrete - Curb Tie Ends Curb &amp; Gutter</t>
    </r>
  </si>
  <si>
    <r>
      <rPr>
        <sz val="11"/>
        <color rgb="FF26282B"/>
        <rFont val="Calibri"/>
        <family val="2"/>
        <scheme val="minor"/>
      </rPr>
      <t>Asphalt - Collars Asphalt</t>
    </r>
  </si>
  <si>
    <r>
      <rPr>
        <sz val="11"/>
        <color rgb="FF26282B"/>
        <rFont val="Calibri"/>
        <family val="2"/>
        <scheme val="minor"/>
      </rPr>
      <t>Sewer - 8" Sewer Sewer</t>
    </r>
  </si>
  <si>
    <r>
      <rPr>
        <sz val="11"/>
        <color rgb="FF26282B"/>
        <rFont val="Calibri"/>
        <family val="2"/>
        <scheme val="minor"/>
      </rPr>
      <t>Sewer - Sleeves Sewer</t>
    </r>
  </si>
  <si>
    <t>Sewer - Connect to existing Sewer</t>
  </si>
  <si>
    <r>
      <rPr>
        <sz val="11"/>
        <color rgb="FF26282B"/>
        <rFont val="Calibri"/>
        <family val="2"/>
        <scheme val="minor"/>
      </rPr>
      <t>Sewer - Lateral Sewer</t>
    </r>
  </si>
  <si>
    <r>
      <rPr>
        <sz val="11"/>
        <color rgb="FF26282B"/>
        <rFont val="Calibri"/>
        <family val="2"/>
        <scheme val="minor"/>
      </rPr>
      <t>Sewer - 4' Manhole Sewer</t>
    </r>
  </si>
  <si>
    <t>Culinary Water</t>
  </si>
  <si>
    <r>
      <rPr>
        <sz val="11"/>
        <color rgb="FF26282B"/>
        <rFont val="Calibri"/>
        <family val="2"/>
        <scheme val="minor"/>
      </rPr>
      <t>Culinary - Connect to  existing Culinary Water</t>
    </r>
  </si>
  <si>
    <r>
      <rPr>
        <sz val="11"/>
        <color rgb="FF26282B"/>
        <rFont val="Calibri"/>
        <family val="2"/>
        <scheme val="minor"/>
      </rPr>
      <t>Culinary - 8" Water Line Culinary Water</t>
    </r>
  </si>
  <si>
    <r>
      <rPr>
        <sz val="11"/>
        <color rgb="FF26282B"/>
        <rFont val="Calibri"/>
        <family val="2"/>
        <scheme val="minor"/>
      </rPr>
      <t>Culinary - Bend Culinary Water</t>
    </r>
  </si>
  <si>
    <r>
      <rPr>
        <sz val="11"/>
        <color rgb="FF26282B"/>
        <rFont val="Calibri"/>
        <family val="2"/>
        <scheme val="minor"/>
      </rPr>
      <t>Culinary - Tee's Culinary Water</t>
    </r>
  </si>
  <si>
    <r>
      <rPr>
        <sz val="11"/>
        <color rgb="FF26282B"/>
        <rFont val="Calibri"/>
        <family val="2"/>
        <scheme val="minor"/>
      </rPr>
      <t>Culinary - Fire Hydrant Culinary Water</t>
    </r>
  </si>
  <si>
    <r>
      <rPr>
        <sz val="11"/>
        <color rgb="FF26282B"/>
        <rFont val="Calibri"/>
        <family val="2"/>
        <scheme val="minor"/>
      </rPr>
      <t>Culinary - Blow Off Culinary Water</t>
    </r>
  </si>
  <si>
    <r>
      <rPr>
        <sz val="11"/>
        <color rgb="FF26282B"/>
        <rFont val="Calibri"/>
        <family val="2"/>
        <scheme val="minor"/>
      </rPr>
      <t>Culinary - Gate Valve Culinary Water</t>
    </r>
  </si>
  <si>
    <r>
      <rPr>
        <sz val="11"/>
        <color rgb="FF26282B"/>
        <rFont val="Calibri"/>
        <family val="2"/>
        <scheme val="minor"/>
      </rPr>
      <t>Culinary - Service Culinary Water</t>
    </r>
  </si>
  <si>
    <t>Secondary Water</t>
  </si>
  <si>
    <r>
      <rPr>
        <sz val="11"/>
        <color rgb="FF26282B"/>
        <rFont val="Calibri"/>
        <family val="2"/>
        <scheme val="minor"/>
      </rPr>
      <t>Secondary - 8" Irrigation Secondary Water</t>
    </r>
  </si>
  <si>
    <r>
      <rPr>
        <sz val="11"/>
        <color rgb="FF26282B"/>
        <rFont val="Calibri"/>
        <family val="2"/>
        <scheme val="minor"/>
      </rPr>
      <t>Secondary - Double Service Secondary Water</t>
    </r>
  </si>
  <si>
    <r>
      <rPr>
        <sz val="11"/>
        <color rgb="FF26282B"/>
        <rFont val="Calibri"/>
        <family val="2"/>
        <scheme val="minor"/>
      </rPr>
      <t>Secondary - 8" GV Irrigation Secondary Water</t>
    </r>
  </si>
  <si>
    <r>
      <rPr>
        <sz val="11"/>
        <color rgb="FF26282B"/>
        <rFont val="Calibri"/>
        <family val="2"/>
        <scheme val="minor"/>
      </rPr>
      <t xml:space="preserve">Secondary - Irrigation </t>
    </r>
    <r>
      <rPr>
        <b/>
        <sz val="11"/>
        <color rgb="FF26282B"/>
        <rFont val="Calibri"/>
        <family val="2"/>
        <scheme val="minor"/>
      </rPr>
      <t xml:space="preserve">T
</t>
    </r>
    <r>
      <rPr>
        <sz val="11"/>
        <color rgb="FF26282B"/>
        <rFont val="Calibri"/>
        <family val="2"/>
        <scheme val="minor"/>
      </rPr>
      <t>Secondary Water</t>
    </r>
  </si>
  <si>
    <r>
      <rPr>
        <sz val="11"/>
        <color rgb="FF26282B"/>
        <rFont val="Calibri"/>
        <family val="2"/>
        <scheme val="minor"/>
      </rPr>
      <t>Secondary - Connect to  existing Secondary Water</t>
    </r>
  </si>
  <si>
    <r>
      <rPr>
        <sz val="11"/>
        <color rgb="FF26282B"/>
        <rFont val="Calibri"/>
        <family val="2"/>
        <scheme val="minor"/>
      </rPr>
      <t>Secondary - Blow Off Secondary Water</t>
    </r>
  </si>
  <si>
    <r>
      <rPr>
        <sz val="11"/>
        <color rgb="FF26282B"/>
        <rFont val="Calibri"/>
        <family val="2"/>
        <scheme val="minor"/>
      </rPr>
      <t>Secondary - Bend Irrigation Secondary Water</t>
    </r>
  </si>
  <si>
    <t>Storm Drain</t>
  </si>
  <si>
    <r>
      <rPr>
        <sz val="11"/>
        <color rgb="FF26282B"/>
        <rFont val="Calibri"/>
        <family val="2"/>
        <scheme val="minor"/>
      </rPr>
      <t>Storm Drain - 24" RCP Storm Drain</t>
    </r>
  </si>
  <si>
    <r>
      <rPr>
        <sz val="11"/>
        <color rgb="FF26282B"/>
        <rFont val="Calibri"/>
        <family val="2"/>
        <scheme val="minor"/>
      </rPr>
      <t>Storm Drain - 18" RCP Storm Drain</t>
    </r>
  </si>
  <si>
    <r>
      <rPr>
        <sz val="11"/>
        <color rgb="FF26282B"/>
        <rFont val="Calibri"/>
        <family val="2"/>
        <scheme val="minor"/>
      </rPr>
      <t>Storm Drain - 15" RCP Storm Drain</t>
    </r>
  </si>
  <si>
    <r>
      <rPr>
        <sz val="11"/>
        <color rgb="FF26282B"/>
        <rFont val="Calibri"/>
        <family val="2"/>
        <scheme val="minor"/>
      </rPr>
      <t>Storm Drain - Curb Box Storm Drain</t>
    </r>
  </si>
  <si>
    <r>
      <rPr>
        <sz val="11"/>
        <color rgb="FF26282B"/>
        <rFont val="Calibri"/>
        <family val="2"/>
        <scheme val="minor"/>
      </rPr>
      <t>Storm Drain - Combo Box Storm Drain</t>
    </r>
  </si>
  <si>
    <r>
      <rPr>
        <sz val="11"/>
        <color rgb="FF26282B"/>
        <rFont val="Calibri"/>
        <family val="2"/>
        <scheme val="minor"/>
      </rPr>
      <t>Storm Drain - Manhole Storm Drain</t>
    </r>
  </si>
  <si>
    <r>
      <rPr>
        <sz val="11"/>
        <color rgb="FF26282B"/>
        <rFont val="Calibri"/>
        <family val="2"/>
        <scheme val="minor"/>
      </rPr>
      <t>Storm Drain - Flared end Storm Drain</t>
    </r>
  </si>
  <si>
    <r>
      <rPr>
        <sz val="11"/>
        <color rgb="FF26282B"/>
        <rFont val="Calibri"/>
        <family val="2"/>
        <scheme val="minor"/>
      </rPr>
      <t>Storm Drain - Pond Retention Pond</t>
    </r>
  </si>
  <si>
    <t>SWPPP</t>
  </si>
  <si>
    <r>
      <rPr>
        <sz val="11"/>
        <color rgb="FF23262A"/>
        <rFont val="Calibri"/>
        <family val="2"/>
        <scheme val="minor"/>
      </rPr>
      <t>SWPPP - Berm SWPPP</t>
    </r>
  </si>
  <si>
    <r>
      <rPr>
        <sz val="11"/>
        <color rgb="FF23262A"/>
        <rFont val="Calibri"/>
        <family val="2"/>
        <scheme val="minor"/>
      </rPr>
      <t>SWPPP - Porta Potty SWPPP</t>
    </r>
  </si>
  <si>
    <r>
      <rPr>
        <sz val="11"/>
        <color rgb="FF23262A"/>
        <rFont val="Calibri"/>
        <family val="2"/>
        <scheme val="minor"/>
      </rPr>
      <t>SWPPP - Tracking pad SWPPP</t>
    </r>
  </si>
  <si>
    <r>
      <rPr>
        <sz val="11"/>
        <color rgb="FF23262A"/>
        <rFont val="Calibri"/>
        <family val="2"/>
        <scheme val="minor"/>
      </rPr>
      <t>SWPPP - Inlet protection SWPPP</t>
    </r>
  </si>
  <si>
    <t>Dry Utilities</t>
  </si>
  <si>
    <r>
      <rPr>
        <sz val="11"/>
        <color rgb="FF23262A"/>
        <rFont val="Calibri"/>
        <family val="2"/>
        <scheme val="minor"/>
      </rPr>
      <t>Dry Utilities - Power Utilities</t>
    </r>
  </si>
  <si>
    <r>
      <rPr>
        <sz val="11"/>
        <color rgb="FF23262A"/>
        <rFont val="Calibri"/>
        <family val="2"/>
        <scheme val="minor"/>
      </rPr>
      <t>Dry Utilities - Gas Casings Utilities</t>
    </r>
  </si>
  <si>
    <t>Miscellaneous</t>
  </si>
  <si>
    <t>Street Trees</t>
  </si>
  <si>
    <t>Street Signs</t>
  </si>
  <si>
    <t>Mailboxes</t>
  </si>
  <si>
    <t>Subtotal</t>
  </si>
  <si>
    <t>10% Warraney</t>
  </si>
  <si>
    <t>Total Bond/Escrow</t>
  </si>
  <si>
    <t>This is the number that is on the budget</t>
  </si>
  <si>
    <t xml:space="preserve">We have a minimum amount fo $25K but the county charges us .76 sq ft which comes to </t>
  </si>
  <si>
    <t>10% Contingency per Chad</t>
  </si>
  <si>
    <t>This is a new item Weber County is doing as part of the cost estimate per Chad 2/6/2024</t>
  </si>
  <si>
    <t>Weber Counties number is, Chad will send me his worksheet</t>
  </si>
  <si>
    <t>Reconcilling diff w/Weber County - Chad will send me his worksheet 2/7/2024</t>
  </si>
  <si>
    <t>*Chad approved all of these fees to be lumped together under Earthwork 2/12/2024</t>
  </si>
  <si>
    <t>The difference is because Chad seperated out the Compaction Testing for Sewer, Water and Secondary but did deduct it from Earthworks</t>
  </si>
  <si>
    <t>2/12/2024 - Chad agreed to keep it all in Earthworks</t>
  </si>
  <si>
    <t xml:space="preserve">
DEV - HLD - Taylor Landing PH4 as of 2/13/2024 - Approved by Chad Meyerhoffer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</si>
</sst>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000_);_(* \(#,##0.0000000\);_(* &quot;-&quot;??_);_(@_)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24262B"/>
      <name val="Calibri"/>
      <family val="2"/>
      <scheme val="minor"/>
    </font>
    <font>
      <sz val="11"/>
      <color rgb="FF24262B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6282B"/>
      <name val="Calibri"/>
      <family val="2"/>
      <scheme val="minor"/>
    </font>
    <font>
      <b/>
      <sz val="11"/>
      <color rgb="FF26282B"/>
      <name val="Calibri"/>
      <family val="2"/>
      <scheme val="minor"/>
    </font>
    <font>
      <sz val="11"/>
      <color rgb="FF23262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0">
    <xf numFmtId="0" fontId="0" fillId="0" borderId="0" xfId="0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6" fillId="0" borderId="1" xfId="1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shrinkToFit="1"/>
    </xf>
    <xf numFmtId="2" fontId="5" fillId="0" borderId="0" xfId="0" applyNumberFormat="1" applyFont="1" applyAlignment="1">
      <alignment horizontal="center" shrinkToFit="1"/>
    </xf>
    <xf numFmtId="43" fontId="5" fillId="0" borderId="0" xfId="1" applyFont="1" applyBorder="1" applyAlignment="1">
      <alignment horizontal="center" shrinkToFi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43" fontId="5" fillId="0" borderId="0" xfId="1" applyFont="1" applyFill="1" applyBorder="1" applyAlignment="1">
      <alignment horizontal="center" shrinkToFi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shrinkToFit="1"/>
    </xf>
    <xf numFmtId="2" fontId="8" fillId="0" borderId="0" xfId="0" applyNumberFormat="1" applyFont="1" applyAlignment="1">
      <alignment horizontal="center" shrinkToFit="1"/>
    </xf>
    <xf numFmtId="164" fontId="5" fillId="0" borderId="0" xfId="1" applyNumberFormat="1" applyFont="1" applyFill="1" applyBorder="1" applyAlignment="1">
      <alignment horizontal="center" shrinkToFit="1"/>
    </xf>
    <xf numFmtId="43" fontId="8" fillId="0" borderId="0" xfId="1" applyFont="1" applyFill="1" applyBorder="1" applyAlignment="1">
      <alignment horizontal="center" shrinkToFit="1"/>
    </xf>
    <xf numFmtId="0" fontId="6" fillId="0" borderId="1" xfId="0" applyFont="1" applyBorder="1" applyAlignment="1">
      <alignment horizontal="center" wrapText="1"/>
    </xf>
    <xf numFmtId="43" fontId="8" fillId="0" borderId="0" xfId="1" applyFont="1" applyBorder="1" applyAlignment="1">
      <alignment horizontal="center" shrinkToFit="1"/>
    </xf>
    <xf numFmtId="43" fontId="3" fillId="0" borderId="0" xfId="1" applyFont="1" applyBorder="1" applyAlignment="1">
      <alignment horizontal="left"/>
    </xf>
    <xf numFmtId="43" fontId="5" fillId="0" borderId="1" xfId="1" applyFont="1" applyFill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2" fontId="10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43" fontId="3" fillId="0" borderId="0" xfId="1" applyFont="1" applyBorder="1" applyAlignment="1">
      <alignment horizontal="center"/>
    </xf>
    <xf numFmtId="43" fontId="11" fillId="0" borderId="0" xfId="1" applyFont="1" applyBorder="1" applyAlignment="1">
      <alignment horizontal="right"/>
    </xf>
    <xf numFmtId="43" fontId="3" fillId="0" borderId="0" xfId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/>
    </xf>
    <xf numFmtId="43" fontId="11" fillId="0" borderId="2" xfId="1" applyFont="1" applyFill="1" applyBorder="1" applyAlignment="1">
      <alignment horizontal="center"/>
    </xf>
    <xf numFmtId="43" fontId="3" fillId="0" borderId="0" xfId="1" applyFont="1" applyBorder="1" applyAlignment="1"/>
    <xf numFmtId="43" fontId="11" fillId="0" borderId="1" xfId="1" applyFont="1" applyBorder="1" applyAlignment="1">
      <alignment horizontal="center" wrapText="1"/>
    </xf>
    <xf numFmtId="43" fontId="3" fillId="0" borderId="0" xfId="1" applyFont="1" applyFill="1" applyBorder="1" applyAlignment="1">
      <alignment horizontal="left"/>
    </xf>
    <xf numFmtId="43" fontId="3" fillId="0" borderId="1" xfId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3" fontId="11" fillId="0" borderId="0" xfId="0" applyNumberFormat="1" applyFont="1" applyAlignment="1">
      <alignment horizontal="left"/>
    </xf>
    <xf numFmtId="43" fontId="8" fillId="0" borderId="0" xfId="0" applyNumberFormat="1" applyFont="1" applyAlignment="1">
      <alignment horizontal="center" shrinkToFit="1"/>
    </xf>
    <xf numFmtId="43" fontId="12" fillId="0" borderId="0" xfId="0" applyNumberFormat="1" applyFont="1" applyAlignment="1">
      <alignment horizontal="left"/>
    </xf>
    <xf numFmtId="43" fontId="11" fillId="0" borderId="0" xfId="1" applyFont="1" applyBorder="1" applyAlignment="1">
      <alignment horizontal="left"/>
    </xf>
    <xf numFmtId="43" fontId="5" fillId="0" borderId="0" xfId="1" applyFont="1" applyBorder="1" applyAlignment="1">
      <alignment horizontal="center" wrapText="1" shrinkToFit="1"/>
    </xf>
    <xf numFmtId="43" fontId="5" fillId="0" borderId="0" xfId="1" applyFont="1" applyBorder="1" applyAlignment="1">
      <alignment shrinkToFit="1"/>
    </xf>
    <xf numFmtId="43" fontId="13" fillId="0" borderId="0" xfId="1" applyFont="1" applyBorder="1" applyAlignment="1">
      <alignment horizontal="right"/>
    </xf>
    <xf numFmtId="43" fontId="13" fillId="0" borderId="1" xfId="1" applyFont="1" applyFill="1" applyBorder="1" applyAlignment="1">
      <alignment horizontal="center" shrinkToFit="1"/>
    </xf>
    <xf numFmtId="43" fontId="12" fillId="0" borderId="0" xfId="1" applyFont="1" applyBorder="1" applyAlignment="1">
      <alignment horizontal="right"/>
    </xf>
    <xf numFmtId="43" fontId="12" fillId="0" borderId="3" xfId="1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shrinkToFit="1"/>
    </xf>
    <xf numFmtId="2" fontId="5" fillId="2" borderId="0" xfId="0" applyNumberFormat="1" applyFont="1" applyFill="1" applyAlignment="1">
      <alignment horizontal="center" shrinkToFit="1"/>
    </xf>
    <xf numFmtId="43" fontId="5" fillId="2" borderId="0" xfId="1" applyFont="1" applyFill="1" applyBorder="1" applyAlignment="1">
      <alignment horizontal="center" shrinkToFit="1"/>
    </xf>
    <xf numFmtId="43" fontId="3" fillId="2" borderId="0" xfId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43" fontId="11" fillId="2" borderId="0" xfId="0" applyNumberFormat="1" applyFont="1" applyFill="1" applyAlignment="1">
      <alignment horizontal="left"/>
    </xf>
    <xf numFmtId="43" fontId="3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left"/>
    </xf>
    <xf numFmtId="43" fontId="3" fillId="0" borderId="1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10795" cy="935482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0"/>
          <a:ext cx="10795" cy="9354820"/>
        </a:xfrm>
        <a:custGeom>
          <a:avLst/>
          <a:gdLst/>
          <a:ahLst/>
          <a:cxnLst/>
          <a:rect l="0" t="0" r="0" b="0"/>
          <a:pathLst>
            <a:path w="10795" h="9354820">
              <a:moveTo>
                <a:pt x="10668" y="9354312"/>
              </a:moveTo>
              <a:lnTo>
                <a:pt x="0" y="9354312"/>
              </a:lnTo>
              <a:lnTo>
                <a:pt x="0" y="0"/>
              </a:lnTo>
              <a:lnTo>
                <a:pt x="10668" y="0"/>
              </a:lnTo>
              <a:lnTo>
                <a:pt x="10668" y="9354312"/>
              </a:lnTo>
              <a:close/>
            </a:path>
          </a:pathLst>
        </a:custGeom>
        <a:solidFill>
          <a:srgbClr val="8E9AA8"/>
        </a:solidFill>
      </xdr:spPr>
    </xdr:sp>
    <xdr:clientData/>
  </xdr:oneCellAnchor>
  <xdr:absoluteAnchor>
    <xdr:pos x="0" y="24923241"/>
    <xdr:ext cx="10795" cy="935482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0"/>
          <a:ext cx="10795" cy="9354820"/>
        </a:xfrm>
        <a:custGeom>
          <a:avLst/>
          <a:gdLst/>
          <a:ahLst/>
          <a:cxnLst/>
          <a:rect l="0" t="0" r="0" b="0"/>
          <a:pathLst>
            <a:path w="10795" h="9354820">
              <a:moveTo>
                <a:pt x="10668" y="9354312"/>
              </a:moveTo>
              <a:lnTo>
                <a:pt x="0" y="9354312"/>
              </a:lnTo>
              <a:lnTo>
                <a:pt x="0" y="0"/>
              </a:lnTo>
              <a:lnTo>
                <a:pt x="10668" y="0"/>
              </a:lnTo>
              <a:lnTo>
                <a:pt x="10668" y="9354312"/>
              </a:lnTo>
              <a:close/>
            </a:path>
          </a:pathLst>
        </a:custGeom>
        <a:solidFill>
          <a:srgbClr val="8E9AA8"/>
        </a:solidFill>
      </xdr:spPr>
    </xdr:sp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6"/>
  <sheetViews>
    <sheetView tabSelected="1" workbookViewId="0">
      <pane ySplit="3" topLeftCell="A60" activePane="bottomLeft" state="frozen"/>
      <selection pane="bottomLeft" activeCell="F88" sqref="F88"/>
    </sheetView>
  </sheetViews>
  <sheetFormatPr defaultRowHeight="15" x14ac:dyDescent="0.25"/>
  <cols>
    <col min="1" max="1" width="6.33203125" style="8" customWidth="1"/>
    <col min="2" max="2" width="62.1640625" style="8" customWidth="1"/>
    <col min="3" max="4" width="11.5" style="2" customWidth="1"/>
    <col min="5" max="5" width="11.5" style="35" customWidth="1"/>
    <col min="6" max="6" width="16.33203125" style="3" bestFit="1" customWidth="1"/>
    <col min="7" max="7" width="15.5" style="28" bestFit="1" customWidth="1"/>
    <col min="8" max="8" width="16.33203125" style="28" customWidth="1"/>
    <col min="9" max="9" width="15.5" style="8" bestFit="1" customWidth="1"/>
    <col min="10" max="10" width="28.33203125" style="8" bestFit="1" customWidth="1"/>
    <col min="11" max="11" width="11.5" style="8" bestFit="1" customWidth="1"/>
    <col min="12" max="12" width="11.33203125" style="46" bestFit="1" customWidth="1"/>
    <col min="13" max="13" width="12.33203125" style="46" bestFit="1" customWidth="1"/>
    <col min="14" max="14" width="11.33203125" style="46" bestFit="1" customWidth="1"/>
    <col min="15" max="15" width="13" style="46" bestFit="1" customWidth="1"/>
    <col min="16" max="16" width="11.33203125" style="46" bestFit="1" customWidth="1"/>
    <col min="17" max="17" width="12.33203125" style="46" bestFit="1" customWidth="1"/>
    <col min="18" max="19" width="9.33203125" style="46"/>
    <col min="20" max="16384" width="9.33203125" style="8"/>
  </cols>
  <sheetData>
    <row r="1" spans="1:19" s="1" customFormat="1" x14ac:dyDescent="0.25">
      <c r="C1" s="2"/>
      <c r="D1" s="2"/>
      <c r="E1" s="3"/>
      <c r="F1" s="3"/>
      <c r="G1" s="40"/>
      <c r="H1" s="40"/>
      <c r="L1" s="45"/>
      <c r="M1" s="45"/>
      <c r="N1" s="45"/>
      <c r="O1" s="45"/>
      <c r="P1" s="45"/>
      <c r="Q1" s="45"/>
      <c r="R1" s="45"/>
      <c r="S1" s="45"/>
    </row>
    <row r="2" spans="1:19" s="1" customFormat="1" ht="45" x14ac:dyDescent="0.25">
      <c r="B2" s="44" t="s">
        <v>92</v>
      </c>
      <c r="C2" s="2"/>
      <c r="D2" s="2"/>
      <c r="E2" s="3"/>
      <c r="F2" s="3"/>
      <c r="G2" s="40"/>
      <c r="H2" s="40"/>
      <c r="L2" s="45"/>
      <c r="M2" s="45"/>
      <c r="N2" s="45"/>
      <c r="O2" s="45"/>
      <c r="P2" s="45"/>
      <c r="Q2" s="45"/>
      <c r="R2" s="45"/>
      <c r="S2" s="45"/>
    </row>
    <row r="3" spans="1:19" ht="30.75" thickBot="1" x14ac:dyDescent="0.3">
      <c r="A3" s="1"/>
      <c r="B3" s="4" t="s">
        <v>0</v>
      </c>
      <c r="C3" s="5" t="s">
        <v>1</v>
      </c>
      <c r="D3" s="4" t="s">
        <v>2</v>
      </c>
      <c r="E3" s="6" t="s">
        <v>3</v>
      </c>
      <c r="F3" s="7" t="s">
        <v>4</v>
      </c>
      <c r="G3" s="41" t="s">
        <v>5</v>
      </c>
      <c r="H3" s="41" t="s">
        <v>6</v>
      </c>
    </row>
    <row r="4" spans="1:19" ht="15.75" thickBot="1" x14ac:dyDescent="0.3">
      <c r="A4" s="1"/>
      <c r="B4" s="4" t="s">
        <v>7</v>
      </c>
      <c r="C4" s="9"/>
      <c r="D4" s="10"/>
      <c r="E4" s="11"/>
      <c r="F4" s="11"/>
      <c r="G4" s="42"/>
      <c r="H4" s="42"/>
    </row>
    <row r="5" spans="1:19" x14ac:dyDescent="0.25">
      <c r="A5" s="12"/>
      <c r="B5" s="13" t="s">
        <v>8</v>
      </c>
      <c r="C5" s="14">
        <v>1</v>
      </c>
      <c r="D5" s="15" t="s">
        <v>9</v>
      </c>
      <c r="E5" s="16">
        <v>16500</v>
      </c>
      <c r="F5" s="20">
        <f>C5*E5</f>
        <v>16500</v>
      </c>
      <c r="G5" s="28">
        <v>0</v>
      </c>
      <c r="H5" s="28">
        <f>F5-G5</f>
        <v>16500</v>
      </c>
    </row>
    <row r="6" spans="1:19" x14ac:dyDescent="0.25">
      <c r="A6" s="17"/>
      <c r="B6" s="13" t="s">
        <v>10</v>
      </c>
      <c r="C6" s="14">
        <v>1</v>
      </c>
      <c r="D6" s="15" t="s">
        <v>9</v>
      </c>
      <c r="E6" s="16">
        <v>1980</v>
      </c>
      <c r="F6" s="20">
        <f t="shared" ref="F6:F14" si="0">C6*E6</f>
        <v>1980</v>
      </c>
      <c r="G6" s="28">
        <v>0</v>
      </c>
      <c r="H6" s="28">
        <f t="shared" ref="H6:H14" si="1">F6-G6</f>
        <v>1980</v>
      </c>
    </row>
    <row r="7" spans="1:19" x14ac:dyDescent="0.25">
      <c r="A7" s="12"/>
      <c r="B7" s="18" t="s">
        <v>11</v>
      </c>
      <c r="C7" s="14">
        <v>6.38</v>
      </c>
      <c r="D7" s="15" t="s">
        <v>12</v>
      </c>
      <c r="E7" s="16">
        <v>7.0203761755485896</v>
      </c>
      <c r="F7" s="20">
        <f t="shared" si="0"/>
        <v>44.79</v>
      </c>
      <c r="G7" s="28">
        <v>0</v>
      </c>
      <c r="H7" s="28">
        <f t="shared" si="1"/>
        <v>44.79</v>
      </c>
    </row>
    <row r="8" spans="1:19" x14ac:dyDescent="0.25">
      <c r="A8" s="17"/>
      <c r="B8" s="18" t="s">
        <v>13</v>
      </c>
      <c r="C8" s="14">
        <v>7052.56</v>
      </c>
      <c r="D8" s="15" t="s">
        <v>12</v>
      </c>
      <c r="E8" s="16">
        <v>4.1200003970189547</v>
      </c>
      <c r="F8" s="20">
        <f t="shared" si="0"/>
        <v>29056.55</v>
      </c>
      <c r="G8" s="28">
        <v>0</v>
      </c>
      <c r="H8" s="28">
        <f t="shared" si="1"/>
        <v>29056.55</v>
      </c>
    </row>
    <row r="9" spans="1:19" x14ac:dyDescent="0.25">
      <c r="A9" s="17"/>
      <c r="B9" s="18" t="s">
        <v>14</v>
      </c>
      <c r="C9" s="14">
        <v>7978.33</v>
      </c>
      <c r="D9" s="15" t="s">
        <v>15</v>
      </c>
      <c r="E9" s="16">
        <v>17.309999711719122</v>
      </c>
      <c r="F9" s="20">
        <f t="shared" si="0"/>
        <v>138104.89000000001</v>
      </c>
      <c r="G9" s="28">
        <v>0</v>
      </c>
      <c r="H9" s="28">
        <f t="shared" si="1"/>
        <v>138104.89000000001</v>
      </c>
    </row>
    <row r="10" spans="1:19" x14ac:dyDescent="0.25">
      <c r="A10" s="17"/>
      <c r="B10" s="18" t="s">
        <v>16</v>
      </c>
      <c r="C10" s="14">
        <v>1210.79</v>
      </c>
      <c r="D10" s="15" t="s">
        <v>12</v>
      </c>
      <c r="E10" s="16">
        <v>7.0000000000000009</v>
      </c>
      <c r="F10" s="20">
        <f t="shared" si="0"/>
        <v>8475.5300000000007</v>
      </c>
      <c r="G10" s="28">
        <v>0</v>
      </c>
      <c r="H10" s="28">
        <f t="shared" si="1"/>
        <v>8475.5300000000007</v>
      </c>
    </row>
    <row r="11" spans="1:19" x14ac:dyDescent="0.25">
      <c r="A11" s="17"/>
      <c r="B11" s="18" t="s">
        <v>17</v>
      </c>
      <c r="C11" s="14">
        <v>98764</v>
      </c>
      <c r="D11" s="15" t="s">
        <v>18</v>
      </c>
      <c r="E11" s="16">
        <v>5.0000405005872585E-2</v>
      </c>
      <c r="F11" s="20">
        <f t="shared" si="0"/>
        <v>4938.24</v>
      </c>
      <c r="G11" s="28">
        <v>0</v>
      </c>
      <c r="H11" s="28">
        <f t="shared" si="1"/>
        <v>4938.24</v>
      </c>
      <c r="J11" s="68" t="s">
        <v>89</v>
      </c>
    </row>
    <row r="12" spans="1:19" s="64" customFormat="1" x14ac:dyDescent="0.25">
      <c r="A12" s="58"/>
      <c r="B12" s="59" t="s">
        <v>19</v>
      </c>
      <c r="C12" s="60">
        <v>28</v>
      </c>
      <c r="D12" s="61" t="s">
        <v>9</v>
      </c>
      <c r="E12" s="62">
        <v>412.5</v>
      </c>
      <c r="F12" s="62">
        <f t="shared" si="0"/>
        <v>11550</v>
      </c>
      <c r="G12" s="63">
        <v>0</v>
      </c>
      <c r="H12" s="63">
        <f t="shared" si="1"/>
        <v>11550</v>
      </c>
      <c r="I12" s="64" t="s">
        <v>20</v>
      </c>
      <c r="J12" s="65" t="s">
        <v>21</v>
      </c>
      <c r="K12" s="65" t="s">
        <v>22</v>
      </c>
      <c r="L12" s="66">
        <v>3340</v>
      </c>
      <c r="M12" s="66" t="s">
        <v>23</v>
      </c>
      <c r="N12" s="66">
        <v>1480</v>
      </c>
      <c r="O12" s="66" t="s">
        <v>24</v>
      </c>
      <c r="P12" s="66">
        <v>1480</v>
      </c>
      <c r="Q12" s="67"/>
      <c r="R12" s="67"/>
      <c r="S12" s="67"/>
    </row>
    <row r="13" spans="1:19" x14ac:dyDescent="0.25">
      <c r="A13" s="17"/>
      <c r="B13" s="18" t="s">
        <v>25</v>
      </c>
      <c r="C13" s="14">
        <v>28</v>
      </c>
      <c r="D13" s="15" t="s">
        <v>9</v>
      </c>
      <c r="E13" s="16">
        <v>110</v>
      </c>
      <c r="F13" s="20">
        <f t="shared" si="0"/>
        <v>3080</v>
      </c>
      <c r="G13" s="28">
        <v>0</v>
      </c>
      <c r="H13" s="28">
        <f t="shared" si="1"/>
        <v>3080</v>
      </c>
    </row>
    <row r="14" spans="1:19" ht="15.75" thickBot="1" x14ac:dyDescent="0.3">
      <c r="A14" s="17"/>
      <c r="B14" s="18" t="s">
        <v>26</v>
      </c>
      <c r="C14" s="14">
        <v>2765.42</v>
      </c>
      <c r="D14" s="15" t="s">
        <v>15</v>
      </c>
      <c r="E14" s="16">
        <v>19.409999204460807</v>
      </c>
      <c r="F14" s="29">
        <f t="shared" si="0"/>
        <v>53676.800000000003</v>
      </c>
      <c r="G14" s="43">
        <v>0</v>
      </c>
      <c r="H14" s="43">
        <f t="shared" si="1"/>
        <v>53676.800000000003</v>
      </c>
    </row>
    <row r="15" spans="1:19" x14ac:dyDescent="0.25">
      <c r="A15" s="17"/>
      <c r="B15" s="18"/>
      <c r="C15" s="14"/>
      <c r="D15" s="15"/>
      <c r="E15" s="16"/>
      <c r="F15" s="20">
        <f>SUM(F5:F14)</f>
        <v>267406.8</v>
      </c>
      <c r="G15" s="28">
        <f>SUM(G5:G14)</f>
        <v>0</v>
      </c>
      <c r="H15" s="28">
        <f>SUM(H5:H14)</f>
        <v>267406.8</v>
      </c>
    </row>
    <row r="16" spans="1:19" ht="15.75" thickBot="1" x14ac:dyDescent="0.3">
      <c r="A16" s="17"/>
      <c r="B16" s="19" t="s">
        <v>27</v>
      </c>
      <c r="C16" s="14"/>
      <c r="D16" s="15"/>
      <c r="E16" s="20"/>
      <c r="F16" s="20"/>
      <c r="G16" s="42"/>
      <c r="H16" s="42"/>
    </row>
    <row r="17" spans="1:18" x14ac:dyDescent="0.25">
      <c r="A17" s="12"/>
      <c r="B17" s="21" t="s">
        <v>28</v>
      </c>
      <c r="C17" s="22">
        <v>2706.68</v>
      </c>
      <c r="D17" s="23" t="s">
        <v>29</v>
      </c>
      <c r="E17" s="20">
        <v>28.869999408869912</v>
      </c>
      <c r="F17" s="20">
        <f t="shared" ref="F17:F24" si="2">C17*E17</f>
        <v>78141.850000000006</v>
      </c>
      <c r="G17" s="28">
        <v>0</v>
      </c>
      <c r="H17" s="28">
        <f t="shared" ref="H17" si="3">F17-G17</f>
        <v>78141.850000000006</v>
      </c>
    </row>
    <row r="18" spans="1:18" x14ac:dyDescent="0.25">
      <c r="A18" s="12"/>
      <c r="B18" s="13" t="s">
        <v>35</v>
      </c>
      <c r="C18" s="22">
        <v>10</v>
      </c>
      <c r="D18" s="23" t="s">
        <v>9</v>
      </c>
      <c r="E18" s="20">
        <v>660</v>
      </c>
      <c r="F18" s="20">
        <f>C18*E18</f>
        <v>6600</v>
      </c>
      <c r="G18" s="28">
        <v>0</v>
      </c>
      <c r="H18" s="28">
        <f>F18-G18</f>
        <v>6600</v>
      </c>
    </row>
    <row r="19" spans="1:18" x14ac:dyDescent="0.25">
      <c r="A19" s="12"/>
      <c r="B19" s="13" t="s">
        <v>30</v>
      </c>
      <c r="C19" s="22">
        <v>2</v>
      </c>
      <c r="D19" s="23" t="s">
        <v>9</v>
      </c>
      <c r="E19" s="20">
        <v>1375</v>
      </c>
      <c r="F19" s="20">
        <f t="shared" si="2"/>
        <v>2750</v>
      </c>
      <c r="G19" s="28">
        <v>0</v>
      </c>
      <c r="H19" s="28">
        <f t="shared" ref="H19:H24" si="4">F19-G19</f>
        <v>2750</v>
      </c>
    </row>
    <row r="20" spans="1:18" x14ac:dyDescent="0.25">
      <c r="A20" s="12"/>
      <c r="B20" s="13" t="s">
        <v>31</v>
      </c>
      <c r="C20" s="22">
        <v>10683</v>
      </c>
      <c r="D20" s="23" t="s">
        <v>18</v>
      </c>
      <c r="E20" s="20">
        <v>6.7105279415894419</v>
      </c>
      <c r="F20" s="20">
        <f t="shared" si="2"/>
        <v>71688.570000000007</v>
      </c>
      <c r="G20" s="28">
        <v>0</v>
      </c>
      <c r="H20" s="28">
        <f t="shared" si="4"/>
        <v>71688.570000000007</v>
      </c>
    </row>
    <row r="21" spans="1:18" x14ac:dyDescent="0.25">
      <c r="A21" s="12"/>
      <c r="B21" s="13" t="s">
        <v>32</v>
      </c>
      <c r="C21" s="22">
        <v>53521</v>
      </c>
      <c r="D21" s="23" t="s">
        <v>18</v>
      </c>
      <c r="E21" s="20">
        <v>1.1500158816165618</v>
      </c>
      <c r="F21" s="20">
        <f>C21*E21</f>
        <v>61550</v>
      </c>
      <c r="G21" s="28">
        <v>0</v>
      </c>
      <c r="H21" s="28">
        <f t="shared" si="4"/>
        <v>61550</v>
      </c>
    </row>
    <row r="22" spans="1:18" x14ac:dyDescent="0.25">
      <c r="A22" s="12"/>
      <c r="B22" s="13" t="s">
        <v>33</v>
      </c>
      <c r="C22" s="22">
        <v>53521</v>
      </c>
      <c r="D22" s="23" t="s">
        <v>18</v>
      </c>
      <c r="E22" s="20">
        <v>1.9200265316417855</v>
      </c>
      <c r="F22" s="20">
        <f t="shared" si="2"/>
        <v>102761.74</v>
      </c>
      <c r="G22" s="28">
        <v>0</v>
      </c>
      <c r="H22" s="28">
        <f t="shared" si="4"/>
        <v>102761.74</v>
      </c>
    </row>
    <row r="23" spans="1:18" x14ac:dyDescent="0.25">
      <c r="A23" s="12"/>
      <c r="B23" s="13" t="s">
        <v>34</v>
      </c>
      <c r="C23" s="22">
        <v>53521</v>
      </c>
      <c r="D23" s="23" t="s">
        <v>18</v>
      </c>
      <c r="E23" s="24">
        <v>0.46710629999999997</v>
      </c>
      <c r="F23" s="20">
        <f>C23*E23</f>
        <v>24999.996282299999</v>
      </c>
      <c r="G23" s="28">
        <v>0</v>
      </c>
      <c r="H23" s="28">
        <f t="shared" si="4"/>
        <v>24999.996282299999</v>
      </c>
      <c r="I23" s="8" t="s">
        <v>20</v>
      </c>
      <c r="J23" s="47" t="s">
        <v>84</v>
      </c>
      <c r="K23" s="47"/>
      <c r="L23" s="48"/>
      <c r="M23" s="48"/>
      <c r="N23" s="48"/>
      <c r="O23" s="48"/>
      <c r="P23" s="48"/>
      <c r="Q23" s="48">
        <f>0.76*C23</f>
        <v>40675.96</v>
      </c>
      <c r="R23" s="50" t="s">
        <v>83</v>
      </c>
    </row>
    <row r="24" spans="1:18" ht="15.75" thickBot="1" x14ac:dyDescent="0.3">
      <c r="A24" s="12"/>
      <c r="B24" s="13" t="s">
        <v>36</v>
      </c>
      <c r="C24" s="22">
        <v>25</v>
      </c>
      <c r="D24" s="23" t="s">
        <v>9</v>
      </c>
      <c r="E24" s="20">
        <v>550</v>
      </c>
      <c r="F24" s="29">
        <f t="shared" si="2"/>
        <v>13750</v>
      </c>
      <c r="G24" s="43">
        <v>0</v>
      </c>
      <c r="H24" s="43">
        <f t="shared" si="4"/>
        <v>13750</v>
      </c>
    </row>
    <row r="25" spans="1:18" x14ac:dyDescent="0.25">
      <c r="A25" s="12"/>
      <c r="B25" s="13"/>
      <c r="C25" s="22"/>
      <c r="D25" s="23"/>
      <c r="E25" s="25"/>
      <c r="F25" s="25">
        <f>SUM(F17:F24)</f>
        <v>362242.15628230001</v>
      </c>
      <c r="G25" s="28">
        <v>0</v>
      </c>
      <c r="H25" s="25">
        <f>SUM(H17:H24)</f>
        <v>362242.15628230001</v>
      </c>
      <c r="J25" s="46"/>
    </row>
    <row r="26" spans="1:18" ht="15.75" thickBot="1" x14ac:dyDescent="0.3">
      <c r="A26" s="12"/>
      <c r="B26" s="26" t="s">
        <v>22</v>
      </c>
      <c r="C26" s="49">
        <f>F22+F23+F24</f>
        <v>141511.7362823</v>
      </c>
      <c r="D26" s="23"/>
      <c r="E26" s="27"/>
      <c r="F26" s="25"/>
    </row>
    <row r="27" spans="1:18" x14ac:dyDescent="0.25">
      <c r="A27" s="12"/>
      <c r="B27" s="13" t="s">
        <v>37</v>
      </c>
      <c r="C27" s="22">
        <v>1101.3399999999999</v>
      </c>
      <c r="D27" s="23" t="s">
        <v>29</v>
      </c>
      <c r="E27" s="16">
        <v>48.700001815969642</v>
      </c>
      <c r="F27" s="20">
        <f t="shared" ref="F27" si="5">C27*E27</f>
        <v>53635.26</v>
      </c>
      <c r="G27" s="28">
        <v>0</v>
      </c>
      <c r="H27" s="28">
        <f t="shared" ref="H27:H31" si="6">F27-G27</f>
        <v>53635.26</v>
      </c>
    </row>
    <row r="28" spans="1:18" x14ac:dyDescent="0.25">
      <c r="A28" s="12"/>
      <c r="B28" s="13" t="s">
        <v>38</v>
      </c>
      <c r="C28" s="22">
        <v>105.43</v>
      </c>
      <c r="D28" s="23" t="s">
        <v>29</v>
      </c>
      <c r="E28" s="16">
        <v>120</v>
      </c>
      <c r="F28" s="20">
        <f t="shared" ref="F28:F70" si="7">C28*E28</f>
        <v>12651.6</v>
      </c>
      <c r="G28" s="28">
        <v>0</v>
      </c>
      <c r="H28" s="28">
        <f t="shared" si="6"/>
        <v>12651.6</v>
      </c>
    </row>
    <row r="29" spans="1:18" x14ac:dyDescent="0.25">
      <c r="A29" s="12"/>
      <c r="B29" s="21" t="s">
        <v>39</v>
      </c>
      <c r="C29" s="22">
        <v>1</v>
      </c>
      <c r="D29" s="23" t="s">
        <v>9</v>
      </c>
      <c r="E29" s="16">
        <v>1380</v>
      </c>
      <c r="F29" s="20">
        <f t="shared" si="7"/>
        <v>1380</v>
      </c>
      <c r="G29" s="28">
        <v>0</v>
      </c>
      <c r="H29" s="28">
        <f t="shared" si="6"/>
        <v>1380</v>
      </c>
      <c r="K29" s="28"/>
    </row>
    <row r="30" spans="1:18" x14ac:dyDescent="0.25">
      <c r="A30" s="12"/>
      <c r="B30" s="13" t="s">
        <v>40</v>
      </c>
      <c r="C30" s="22">
        <v>28</v>
      </c>
      <c r="D30" s="23" t="s">
        <v>9</v>
      </c>
      <c r="E30" s="16">
        <v>1944.8</v>
      </c>
      <c r="F30" s="20">
        <f t="shared" si="7"/>
        <v>54454.400000000001</v>
      </c>
      <c r="G30" s="28">
        <v>0</v>
      </c>
      <c r="H30" s="28">
        <f t="shared" si="6"/>
        <v>54454.400000000001</v>
      </c>
    </row>
    <row r="31" spans="1:18" ht="15.75" thickBot="1" x14ac:dyDescent="0.3">
      <c r="A31" s="12"/>
      <c r="B31" s="13" t="s">
        <v>41</v>
      </c>
      <c r="C31" s="22">
        <v>6</v>
      </c>
      <c r="D31" s="23" t="s">
        <v>9</v>
      </c>
      <c r="E31" s="20">
        <v>4700.3</v>
      </c>
      <c r="F31" s="29">
        <f t="shared" si="7"/>
        <v>28201.800000000003</v>
      </c>
      <c r="G31" s="43">
        <v>0</v>
      </c>
      <c r="H31" s="43">
        <f t="shared" si="6"/>
        <v>28201.800000000003</v>
      </c>
    </row>
    <row r="32" spans="1:18" x14ac:dyDescent="0.25">
      <c r="A32" s="12"/>
      <c r="B32" s="13"/>
      <c r="C32" s="22"/>
      <c r="D32" s="23"/>
      <c r="E32" s="20"/>
      <c r="F32" s="20">
        <f>SUM(F27:F31)</f>
        <v>150323.06</v>
      </c>
      <c r="G32" s="20">
        <f t="shared" ref="G32:H32" si="8">SUM(G27:G31)</f>
        <v>0</v>
      </c>
      <c r="H32" s="20">
        <f t="shared" si="8"/>
        <v>150323.06</v>
      </c>
    </row>
    <row r="33" spans="1:8" ht="15.75" thickBot="1" x14ac:dyDescent="0.3">
      <c r="A33" s="12"/>
      <c r="B33" s="26" t="s">
        <v>42</v>
      </c>
      <c r="C33" s="22"/>
      <c r="D33" s="23"/>
      <c r="E33" s="20"/>
      <c r="F33" s="20"/>
      <c r="G33" s="42"/>
      <c r="H33" s="42"/>
    </row>
    <row r="34" spans="1:8" x14ac:dyDescent="0.25">
      <c r="A34" s="12"/>
      <c r="B34" s="13" t="s">
        <v>43</v>
      </c>
      <c r="C34" s="22">
        <v>2</v>
      </c>
      <c r="D34" s="23" t="s">
        <v>9</v>
      </c>
      <c r="E34" s="20">
        <v>1850</v>
      </c>
      <c r="F34" s="20">
        <f t="shared" si="7"/>
        <v>3700</v>
      </c>
      <c r="G34" s="28">
        <v>0</v>
      </c>
      <c r="H34" s="28">
        <f t="shared" ref="H34" si="9">F34-G34</f>
        <v>3700</v>
      </c>
    </row>
    <row r="35" spans="1:8" x14ac:dyDescent="0.25">
      <c r="A35" s="12"/>
      <c r="B35" s="13" t="s">
        <v>44</v>
      </c>
      <c r="C35" s="22">
        <v>1402.81</v>
      </c>
      <c r="D35" s="23" t="s">
        <v>29</v>
      </c>
      <c r="E35" s="20">
        <v>58.010001354424332</v>
      </c>
      <c r="F35" s="20">
        <f t="shared" si="7"/>
        <v>81377.009999999995</v>
      </c>
      <c r="G35" s="28">
        <v>0</v>
      </c>
      <c r="H35" s="28">
        <f t="shared" ref="H35:H41" si="10">F35-G35</f>
        <v>81377.009999999995</v>
      </c>
    </row>
    <row r="36" spans="1:8" x14ac:dyDescent="0.25">
      <c r="A36" s="12"/>
      <c r="B36" s="13" t="s">
        <v>45</v>
      </c>
      <c r="C36" s="22">
        <v>2</v>
      </c>
      <c r="D36" s="23" t="s">
        <v>9</v>
      </c>
      <c r="E36" s="20">
        <v>950</v>
      </c>
      <c r="F36" s="20">
        <f t="shared" si="7"/>
        <v>1900</v>
      </c>
      <c r="G36" s="28">
        <v>0</v>
      </c>
      <c r="H36" s="28">
        <f t="shared" si="10"/>
        <v>1900</v>
      </c>
    </row>
    <row r="37" spans="1:8" x14ac:dyDescent="0.25">
      <c r="A37" s="12"/>
      <c r="B37" s="13" t="s">
        <v>46</v>
      </c>
      <c r="C37" s="22">
        <v>1</v>
      </c>
      <c r="D37" s="23" t="s">
        <v>9</v>
      </c>
      <c r="E37" s="20">
        <v>1750</v>
      </c>
      <c r="F37" s="20">
        <f t="shared" si="7"/>
        <v>1750</v>
      </c>
      <c r="G37" s="28">
        <v>0</v>
      </c>
      <c r="H37" s="28">
        <f t="shared" si="10"/>
        <v>1750</v>
      </c>
    </row>
    <row r="38" spans="1:8" x14ac:dyDescent="0.25">
      <c r="A38" s="12"/>
      <c r="B38" s="13" t="s">
        <v>47</v>
      </c>
      <c r="C38" s="22">
        <v>2</v>
      </c>
      <c r="D38" s="23" t="s">
        <v>9</v>
      </c>
      <c r="E38" s="20">
        <v>8085</v>
      </c>
      <c r="F38" s="20">
        <f t="shared" si="7"/>
        <v>16170</v>
      </c>
      <c r="G38" s="28">
        <v>0</v>
      </c>
      <c r="H38" s="28">
        <f t="shared" si="10"/>
        <v>16170</v>
      </c>
    </row>
    <row r="39" spans="1:8" x14ac:dyDescent="0.25">
      <c r="A39" s="12"/>
      <c r="B39" s="13" t="s">
        <v>48</v>
      </c>
      <c r="C39" s="22">
        <v>1</v>
      </c>
      <c r="D39" s="23" t="s">
        <v>9</v>
      </c>
      <c r="E39" s="20">
        <v>1250</v>
      </c>
      <c r="F39" s="20">
        <f t="shared" si="7"/>
        <v>1250</v>
      </c>
      <c r="G39" s="28">
        <v>0</v>
      </c>
      <c r="H39" s="28">
        <f t="shared" si="10"/>
        <v>1250</v>
      </c>
    </row>
    <row r="40" spans="1:8" x14ac:dyDescent="0.25">
      <c r="A40" s="12"/>
      <c r="B40" s="13" t="s">
        <v>49</v>
      </c>
      <c r="C40" s="22">
        <v>4</v>
      </c>
      <c r="D40" s="23" t="s">
        <v>9</v>
      </c>
      <c r="E40" s="20">
        <v>2730</v>
      </c>
      <c r="F40" s="20">
        <f t="shared" si="7"/>
        <v>10920</v>
      </c>
      <c r="G40" s="28">
        <v>0</v>
      </c>
      <c r="H40" s="28">
        <f t="shared" si="10"/>
        <v>10920</v>
      </c>
    </row>
    <row r="41" spans="1:8" ht="15.75" thickBot="1" x14ac:dyDescent="0.3">
      <c r="A41" s="12"/>
      <c r="B41" s="13" t="s">
        <v>50</v>
      </c>
      <c r="C41" s="22">
        <v>28</v>
      </c>
      <c r="D41" s="23" t="s">
        <v>9</v>
      </c>
      <c r="E41" s="20">
        <v>2284.8000000000002</v>
      </c>
      <c r="F41" s="29">
        <f t="shared" si="7"/>
        <v>63974.400000000009</v>
      </c>
      <c r="G41" s="43">
        <v>0</v>
      </c>
      <c r="H41" s="43">
        <f t="shared" si="10"/>
        <v>63974.400000000009</v>
      </c>
    </row>
    <row r="42" spans="1:8" x14ac:dyDescent="0.25">
      <c r="A42" s="12"/>
      <c r="B42" s="13"/>
      <c r="C42" s="22"/>
      <c r="D42" s="23"/>
      <c r="E42" s="20"/>
      <c r="F42" s="20">
        <f>SUM(F34:F41)</f>
        <v>181041.41</v>
      </c>
      <c r="G42" s="20">
        <f t="shared" ref="G42:H42" si="11">SUM(G34:G41)</f>
        <v>0</v>
      </c>
      <c r="H42" s="20">
        <f t="shared" si="11"/>
        <v>181041.41</v>
      </c>
    </row>
    <row r="43" spans="1:8" ht="15.75" thickBot="1" x14ac:dyDescent="0.3">
      <c r="A43" s="12"/>
      <c r="B43" s="26" t="s">
        <v>51</v>
      </c>
      <c r="C43" s="22"/>
      <c r="D43" s="23"/>
      <c r="E43" s="20"/>
      <c r="F43" s="20"/>
      <c r="G43" s="42"/>
      <c r="H43" s="42"/>
    </row>
    <row r="44" spans="1:8" x14ac:dyDescent="0.25">
      <c r="A44" s="12"/>
      <c r="B44" s="13" t="s">
        <v>52</v>
      </c>
      <c r="C44" s="22">
        <v>1394.33</v>
      </c>
      <c r="D44" s="23" t="s">
        <v>29</v>
      </c>
      <c r="E44" s="20">
        <v>55.230002940480382</v>
      </c>
      <c r="F44" s="20">
        <f t="shared" si="7"/>
        <v>77008.850000000006</v>
      </c>
      <c r="G44" s="28">
        <v>0</v>
      </c>
      <c r="H44" s="28">
        <f t="shared" ref="H44:H45" si="12">F44-G44</f>
        <v>77008.850000000006</v>
      </c>
    </row>
    <row r="45" spans="1:8" x14ac:dyDescent="0.25">
      <c r="A45" s="12"/>
      <c r="B45" s="13" t="s">
        <v>53</v>
      </c>
      <c r="C45" s="22">
        <v>15</v>
      </c>
      <c r="D45" s="23" t="s">
        <v>9</v>
      </c>
      <c r="E45" s="16">
        <v>6013.7</v>
      </c>
      <c r="F45" s="20">
        <f t="shared" si="7"/>
        <v>90205.5</v>
      </c>
      <c r="G45" s="28">
        <v>0</v>
      </c>
      <c r="H45" s="28">
        <f t="shared" si="12"/>
        <v>90205.5</v>
      </c>
    </row>
    <row r="46" spans="1:8" x14ac:dyDescent="0.25">
      <c r="A46" s="12"/>
      <c r="B46" s="13" t="s">
        <v>54</v>
      </c>
      <c r="C46" s="22">
        <v>1</v>
      </c>
      <c r="D46" s="23" t="s">
        <v>9</v>
      </c>
      <c r="E46" s="16">
        <v>2730</v>
      </c>
      <c r="F46" s="20">
        <f t="shared" si="7"/>
        <v>2730</v>
      </c>
      <c r="G46" s="28">
        <v>0</v>
      </c>
      <c r="H46" s="28">
        <f t="shared" ref="H46:H50" si="13">F46-G46</f>
        <v>2730</v>
      </c>
    </row>
    <row r="47" spans="1:8" x14ac:dyDescent="0.25">
      <c r="A47" s="12"/>
      <c r="B47" s="1" t="s">
        <v>55</v>
      </c>
      <c r="C47" s="22">
        <v>1</v>
      </c>
      <c r="D47" s="23" t="s">
        <v>9</v>
      </c>
      <c r="E47" s="16">
        <v>1750</v>
      </c>
      <c r="F47" s="20">
        <f t="shared" si="7"/>
        <v>1750</v>
      </c>
      <c r="G47" s="28">
        <v>0</v>
      </c>
      <c r="H47" s="28">
        <f t="shared" si="13"/>
        <v>1750</v>
      </c>
    </row>
    <row r="48" spans="1:8" x14ac:dyDescent="0.25">
      <c r="A48" s="12"/>
      <c r="B48" s="13" t="s">
        <v>56</v>
      </c>
      <c r="C48" s="22">
        <v>2</v>
      </c>
      <c r="D48" s="23" t="s">
        <v>9</v>
      </c>
      <c r="E48" s="16">
        <v>1850</v>
      </c>
      <c r="F48" s="20">
        <f t="shared" si="7"/>
        <v>3700</v>
      </c>
      <c r="G48" s="28">
        <v>0</v>
      </c>
      <c r="H48" s="28">
        <f t="shared" si="13"/>
        <v>3700</v>
      </c>
    </row>
    <row r="49" spans="1:8" x14ac:dyDescent="0.25">
      <c r="A49" s="12"/>
      <c r="B49" s="13" t="s">
        <v>57</v>
      </c>
      <c r="C49" s="22">
        <v>1</v>
      </c>
      <c r="D49" s="23" t="s">
        <v>9</v>
      </c>
      <c r="E49" s="16">
        <v>1250</v>
      </c>
      <c r="F49" s="20">
        <f t="shared" si="7"/>
        <v>1250</v>
      </c>
      <c r="G49" s="28">
        <v>0</v>
      </c>
      <c r="H49" s="28">
        <f t="shared" si="13"/>
        <v>1250</v>
      </c>
    </row>
    <row r="50" spans="1:8" ht="15.75" thickBot="1" x14ac:dyDescent="0.3">
      <c r="A50" s="12"/>
      <c r="B50" s="13" t="s">
        <v>58</v>
      </c>
      <c r="C50" s="22">
        <v>2</v>
      </c>
      <c r="D50" s="23" t="s">
        <v>9</v>
      </c>
      <c r="E50" s="16">
        <v>950</v>
      </c>
      <c r="F50" s="29">
        <f t="shared" si="7"/>
        <v>1900</v>
      </c>
      <c r="G50" s="43">
        <v>0</v>
      </c>
      <c r="H50" s="43">
        <f t="shared" si="13"/>
        <v>1900</v>
      </c>
    </row>
    <row r="51" spans="1:8" x14ac:dyDescent="0.25">
      <c r="A51" s="12"/>
      <c r="B51" s="13"/>
      <c r="C51" s="22"/>
      <c r="D51" s="23"/>
      <c r="E51" s="16"/>
      <c r="F51" s="20">
        <f>SUM(F44:F50)</f>
        <v>178544.35</v>
      </c>
      <c r="G51" s="20">
        <f t="shared" ref="G51:H51" si="14">SUM(G44:G50)</f>
        <v>0</v>
      </c>
      <c r="H51" s="20">
        <f t="shared" si="14"/>
        <v>178544.35</v>
      </c>
    </row>
    <row r="52" spans="1:8" ht="15.75" thickBot="1" x14ac:dyDescent="0.3">
      <c r="A52" s="12"/>
      <c r="B52" s="26" t="s">
        <v>59</v>
      </c>
      <c r="C52" s="22"/>
      <c r="D52" s="23"/>
      <c r="E52" s="16"/>
      <c r="F52" s="20"/>
    </row>
    <row r="53" spans="1:8" x14ac:dyDescent="0.25">
      <c r="A53" s="12"/>
      <c r="B53" s="13" t="s">
        <v>60</v>
      </c>
      <c r="C53" s="22">
        <v>168.39</v>
      </c>
      <c r="D53" s="23" t="s">
        <v>29</v>
      </c>
      <c r="E53" s="16">
        <v>78.58002256666073</v>
      </c>
      <c r="F53" s="20">
        <f t="shared" si="7"/>
        <v>13232.09</v>
      </c>
      <c r="G53" s="28">
        <v>0</v>
      </c>
      <c r="H53" s="28">
        <f t="shared" ref="H53" si="15">F53-G53</f>
        <v>13232.09</v>
      </c>
    </row>
    <row r="54" spans="1:8" x14ac:dyDescent="0.25">
      <c r="A54" s="12"/>
      <c r="B54" s="13" t="s">
        <v>61</v>
      </c>
      <c r="C54" s="22">
        <v>964.44</v>
      </c>
      <c r="D54" s="23" t="s">
        <v>29</v>
      </c>
      <c r="E54" s="16">
        <v>65.549997926257717</v>
      </c>
      <c r="F54" s="20">
        <f t="shared" si="7"/>
        <v>63219.039999999994</v>
      </c>
      <c r="G54" s="28">
        <v>0</v>
      </c>
      <c r="H54" s="28">
        <f t="shared" ref="H54:H60" si="16">F54-G54</f>
        <v>63219.039999999994</v>
      </c>
    </row>
    <row r="55" spans="1:8" x14ac:dyDescent="0.25">
      <c r="A55" s="12"/>
      <c r="B55" s="13" t="s">
        <v>62</v>
      </c>
      <c r="C55" s="22">
        <v>423.11</v>
      </c>
      <c r="D55" s="23" t="s">
        <v>29</v>
      </c>
      <c r="E55" s="16">
        <v>59.690009690151491</v>
      </c>
      <c r="F55" s="20">
        <f t="shared" si="7"/>
        <v>25255.439999999999</v>
      </c>
      <c r="G55" s="28">
        <v>0</v>
      </c>
      <c r="H55" s="28">
        <f t="shared" si="16"/>
        <v>25255.439999999999</v>
      </c>
    </row>
    <row r="56" spans="1:8" x14ac:dyDescent="0.25">
      <c r="A56" s="12"/>
      <c r="B56" s="13" t="s">
        <v>63</v>
      </c>
      <c r="C56" s="22">
        <v>5</v>
      </c>
      <c r="D56" s="23" t="s">
        <v>9</v>
      </c>
      <c r="E56" s="16">
        <v>4344.6900000000005</v>
      </c>
      <c r="F56" s="20">
        <f t="shared" si="7"/>
        <v>21723.450000000004</v>
      </c>
      <c r="G56" s="28">
        <v>0</v>
      </c>
      <c r="H56" s="28">
        <f t="shared" si="16"/>
        <v>21723.450000000004</v>
      </c>
    </row>
    <row r="57" spans="1:8" x14ac:dyDescent="0.25">
      <c r="A57" s="12"/>
      <c r="B57" s="13" t="s">
        <v>64</v>
      </c>
      <c r="C57" s="22">
        <v>6</v>
      </c>
      <c r="D57" s="23" t="s">
        <v>9</v>
      </c>
      <c r="E57" s="16">
        <v>7370</v>
      </c>
      <c r="F57" s="20">
        <f t="shared" si="7"/>
        <v>44220</v>
      </c>
      <c r="G57" s="28">
        <v>0</v>
      </c>
      <c r="H57" s="28">
        <f t="shared" si="16"/>
        <v>44220</v>
      </c>
    </row>
    <row r="58" spans="1:8" x14ac:dyDescent="0.25">
      <c r="A58" s="12"/>
      <c r="B58" s="13" t="s">
        <v>65</v>
      </c>
      <c r="C58" s="22">
        <v>1</v>
      </c>
      <c r="D58" s="23" t="s">
        <v>9</v>
      </c>
      <c r="E58" s="16">
        <v>5855.3</v>
      </c>
      <c r="F58" s="20">
        <f t="shared" si="7"/>
        <v>5855.3</v>
      </c>
      <c r="G58" s="28">
        <v>0</v>
      </c>
      <c r="H58" s="28">
        <f t="shared" si="16"/>
        <v>5855.3</v>
      </c>
    </row>
    <row r="59" spans="1:8" x14ac:dyDescent="0.25">
      <c r="A59" s="12"/>
      <c r="B59" s="13" t="s">
        <v>66</v>
      </c>
      <c r="C59" s="22">
        <v>2</v>
      </c>
      <c r="D59" s="23" t="s">
        <v>9</v>
      </c>
      <c r="E59" s="16">
        <v>2150</v>
      </c>
      <c r="F59" s="20">
        <f t="shared" si="7"/>
        <v>4300</v>
      </c>
      <c r="G59" s="28">
        <v>0</v>
      </c>
      <c r="H59" s="28">
        <f t="shared" si="16"/>
        <v>4300</v>
      </c>
    </row>
    <row r="60" spans="1:8" ht="15.75" thickBot="1" x14ac:dyDescent="0.3">
      <c r="A60" s="12"/>
      <c r="B60" s="13" t="s">
        <v>67</v>
      </c>
      <c r="C60" s="22">
        <v>2453.73</v>
      </c>
      <c r="D60" s="23" t="s">
        <v>12</v>
      </c>
      <c r="E60" s="16">
        <v>6.6000008150856049</v>
      </c>
      <c r="F60" s="29">
        <f t="shared" si="7"/>
        <v>16194.62</v>
      </c>
      <c r="G60" s="43">
        <v>0</v>
      </c>
      <c r="H60" s="43">
        <f t="shared" si="16"/>
        <v>16194.62</v>
      </c>
    </row>
    <row r="61" spans="1:8" x14ac:dyDescent="0.25">
      <c r="A61" s="12"/>
      <c r="B61" s="13"/>
      <c r="C61" s="22"/>
      <c r="D61" s="23"/>
      <c r="E61" s="16"/>
      <c r="F61" s="20">
        <f>SUM(F53:F60)</f>
        <v>193999.93999999997</v>
      </c>
      <c r="G61" s="20">
        <f t="shared" ref="G61:H61" si="17">SUM(G53:G60)</f>
        <v>0</v>
      </c>
      <c r="H61" s="20">
        <f t="shared" si="17"/>
        <v>193999.93999999997</v>
      </c>
    </row>
    <row r="62" spans="1:8" ht="15.75" thickBot="1" x14ac:dyDescent="0.3">
      <c r="A62" s="12"/>
      <c r="B62" s="26" t="s">
        <v>68</v>
      </c>
      <c r="C62" s="22"/>
      <c r="D62" s="23"/>
      <c r="E62" s="16"/>
      <c r="F62" s="20"/>
    </row>
    <row r="63" spans="1:8" x14ac:dyDescent="0.25">
      <c r="A63" s="17"/>
      <c r="B63" s="13" t="s">
        <v>69</v>
      </c>
      <c r="C63" s="30">
        <v>1457.65</v>
      </c>
      <c r="D63" s="31" t="s">
        <v>29</v>
      </c>
      <c r="E63" s="16">
        <v>2.9999999999999996</v>
      </c>
      <c r="F63" s="20">
        <f t="shared" si="7"/>
        <v>4372.95</v>
      </c>
      <c r="G63" s="28">
        <v>0</v>
      </c>
      <c r="H63" s="28">
        <f t="shared" ref="H63:H66" si="18">F63-G63</f>
        <v>4372.95</v>
      </c>
    </row>
    <row r="64" spans="1:8" x14ac:dyDescent="0.25">
      <c r="A64" s="17"/>
      <c r="B64" s="13" t="s">
        <v>70</v>
      </c>
      <c r="C64" s="30">
        <v>6</v>
      </c>
      <c r="D64" s="31" t="s">
        <v>9</v>
      </c>
      <c r="E64" s="16">
        <v>300</v>
      </c>
      <c r="F64" s="20">
        <f t="shared" si="7"/>
        <v>1800</v>
      </c>
      <c r="G64" s="28">
        <v>0</v>
      </c>
      <c r="H64" s="28">
        <f t="shared" si="18"/>
        <v>1800</v>
      </c>
    </row>
    <row r="65" spans="1:15" x14ac:dyDescent="0.25">
      <c r="A65" s="17"/>
      <c r="B65" s="13" t="s">
        <v>71</v>
      </c>
      <c r="C65" s="30">
        <v>1</v>
      </c>
      <c r="D65" s="31" t="s">
        <v>9</v>
      </c>
      <c r="E65" s="16">
        <v>2500</v>
      </c>
      <c r="F65" s="20">
        <f t="shared" si="7"/>
        <v>2500</v>
      </c>
      <c r="G65" s="28">
        <v>0</v>
      </c>
      <c r="H65" s="28">
        <f t="shared" si="18"/>
        <v>2500</v>
      </c>
    </row>
    <row r="66" spans="1:15" ht="15.75" thickBot="1" x14ac:dyDescent="0.3">
      <c r="A66" s="17"/>
      <c r="B66" s="13" t="s">
        <v>72</v>
      </c>
      <c r="C66" s="30">
        <v>12</v>
      </c>
      <c r="D66" s="31" t="s">
        <v>9</v>
      </c>
      <c r="E66" s="16">
        <v>300</v>
      </c>
      <c r="F66" s="29">
        <f t="shared" si="7"/>
        <v>3600</v>
      </c>
      <c r="G66" s="43">
        <v>0</v>
      </c>
      <c r="H66" s="43">
        <f t="shared" si="18"/>
        <v>3600</v>
      </c>
    </row>
    <row r="67" spans="1:15" x14ac:dyDescent="0.25">
      <c r="A67" s="17"/>
      <c r="B67" s="13"/>
      <c r="C67" s="30"/>
      <c r="D67" s="31"/>
      <c r="E67" s="16"/>
      <c r="F67" s="20">
        <f>SUM(F63:F66)</f>
        <v>12272.95</v>
      </c>
      <c r="G67" s="20">
        <f t="shared" ref="G67:H67" si="19">SUM(G63:G66)</f>
        <v>0</v>
      </c>
      <c r="H67" s="20">
        <f t="shared" si="19"/>
        <v>12272.95</v>
      </c>
    </row>
    <row r="68" spans="1:15" ht="15.75" thickBot="1" x14ac:dyDescent="0.3">
      <c r="A68" s="17"/>
      <c r="B68" s="26" t="s">
        <v>73</v>
      </c>
      <c r="C68" s="30"/>
      <c r="D68" s="31"/>
      <c r="E68" s="16"/>
      <c r="F68" s="20"/>
    </row>
    <row r="69" spans="1:15" x14ac:dyDescent="0.25">
      <c r="A69" s="17"/>
      <c r="B69" s="13" t="s">
        <v>74</v>
      </c>
      <c r="C69" s="30">
        <v>3750.59</v>
      </c>
      <c r="D69" s="31" t="s">
        <v>29</v>
      </c>
      <c r="E69" s="16">
        <v>17.59999893350113</v>
      </c>
      <c r="F69" s="20">
        <f t="shared" si="7"/>
        <v>66010.38</v>
      </c>
      <c r="G69" s="28">
        <v>0</v>
      </c>
      <c r="H69" s="28">
        <f t="shared" ref="H69:H70" si="20">F69-G69</f>
        <v>66010.38</v>
      </c>
    </row>
    <row r="70" spans="1:15" ht="15.75" thickBot="1" x14ac:dyDescent="0.3">
      <c r="A70" s="17"/>
      <c r="B70" s="13" t="s">
        <v>75</v>
      </c>
      <c r="C70" s="30">
        <v>326.22000000000003</v>
      </c>
      <c r="D70" s="31" t="s">
        <v>29</v>
      </c>
      <c r="E70" s="16">
        <v>22</v>
      </c>
      <c r="F70" s="29">
        <f t="shared" si="7"/>
        <v>7176.84</v>
      </c>
      <c r="G70" s="43">
        <v>0</v>
      </c>
      <c r="H70" s="43">
        <f t="shared" si="20"/>
        <v>7176.84</v>
      </c>
    </row>
    <row r="71" spans="1:15" x14ac:dyDescent="0.25">
      <c r="A71" s="17"/>
      <c r="B71" s="12"/>
      <c r="C71" s="32"/>
      <c r="D71" s="32"/>
      <c r="E71" s="33"/>
      <c r="F71" s="37">
        <f>SUM(F69:F70)</f>
        <v>73187.22</v>
      </c>
      <c r="G71" s="37">
        <f t="shared" ref="G71:H71" si="21">SUM(G69:G70)</f>
        <v>0</v>
      </c>
      <c r="H71" s="37">
        <f t="shared" si="21"/>
        <v>73187.22</v>
      </c>
    </row>
    <row r="72" spans="1:15" ht="15.75" thickBot="1" x14ac:dyDescent="0.3">
      <c r="A72" s="17"/>
      <c r="B72" s="26" t="s">
        <v>76</v>
      </c>
      <c r="C72" s="30"/>
      <c r="D72" s="31"/>
      <c r="E72" s="16"/>
      <c r="F72" s="20"/>
      <c r="J72" s="52" t="s">
        <v>20</v>
      </c>
    </row>
    <row r="73" spans="1:15" x14ac:dyDescent="0.25">
      <c r="A73" s="17"/>
      <c r="B73" s="34" t="s">
        <v>77</v>
      </c>
      <c r="C73" s="30">
        <v>56</v>
      </c>
      <c r="D73" s="31" t="s">
        <v>9</v>
      </c>
      <c r="E73" s="16">
        <v>600</v>
      </c>
      <c r="F73" s="20">
        <f t="shared" ref="F73:F75" si="22">C73*E73</f>
        <v>33600</v>
      </c>
      <c r="G73" s="28">
        <v>0</v>
      </c>
      <c r="H73" s="28">
        <f t="shared" ref="H73:H75" si="23">F73-G73</f>
        <v>33600</v>
      </c>
    </row>
    <row r="74" spans="1:15" x14ac:dyDescent="0.25">
      <c r="A74" s="17"/>
      <c r="B74" s="34" t="s">
        <v>78</v>
      </c>
      <c r="C74" s="30">
        <v>1</v>
      </c>
      <c r="D74" s="31" t="s">
        <v>9</v>
      </c>
      <c r="E74" s="16">
        <v>1800</v>
      </c>
      <c r="F74" s="20">
        <f t="shared" si="22"/>
        <v>1800</v>
      </c>
      <c r="G74" s="28">
        <v>0</v>
      </c>
      <c r="H74" s="28">
        <f>F74-G74</f>
        <v>1800</v>
      </c>
    </row>
    <row r="75" spans="1:15" ht="15.75" thickBot="1" x14ac:dyDescent="0.3">
      <c r="A75" s="17"/>
      <c r="B75" s="34" t="s">
        <v>79</v>
      </c>
      <c r="C75" s="30">
        <v>1</v>
      </c>
      <c r="D75" s="31" t="s">
        <v>9</v>
      </c>
      <c r="E75" s="16">
        <v>7258</v>
      </c>
      <c r="F75" s="29">
        <f t="shared" si="22"/>
        <v>7258</v>
      </c>
      <c r="G75" s="43">
        <v>0</v>
      </c>
      <c r="H75" s="43">
        <f t="shared" si="23"/>
        <v>7258</v>
      </c>
      <c r="J75" s="53"/>
      <c r="K75" s="53"/>
      <c r="L75" s="53"/>
      <c r="M75" s="53"/>
      <c r="N75" s="53"/>
      <c r="O75" s="53"/>
    </row>
    <row r="76" spans="1:15" x14ac:dyDescent="0.25">
      <c r="A76" s="17"/>
      <c r="B76" s="13"/>
      <c r="C76" s="30"/>
      <c r="D76" s="31"/>
      <c r="E76" s="16"/>
      <c r="F76" s="20">
        <f>SUM(F73:F75)</f>
        <v>42658</v>
      </c>
      <c r="G76" s="20">
        <f>SUM(G73:G75)</f>
        <v>0</v>
      </c>
      <c r="H76" s="20">
        <f>SUM(H73:H75)</f>
        <v>42658</v>
      </c>
    </row>
    <row r="77" spans="1:15" ht="15.75" thickBot="1" x14ac:dyDescent="0.3">
      <c r="A77" s="17"/>
      <c r="F77" s="69"/>
      <c r="G77" s="43"/>
      <c r="H77" s="43"/>
    </row>
    <row r="78" spans="1:15" x14ac:dyDescent="0.25">
      <c r="E78" s="36" t="s">
        <v>80</v>
      </c>
      <c r="F78" s="38">
        <f>F15+F25+F32+F42+F51+F61+F67+F71+F76</f>
        <v>1461675.8862822999</v>
      </c>
      <c r="G78" s="38">
        <f>G15+G25+G32+G42+G51+G61+G67+G71+G76</f>
        <v>0</v>
      </c>
      <c r="H78" s="38">
        <f>H15+H25+H32+H42+H51+H61+H67+H71+H76</f>
        <v>1461675.8862822999</v>
      </c>
    </row>
    <row r="79" spans="1:15" x14ac:dyDescent="0.25">
      <c r="E79" s="36" t="s">
        <v>85</v>
      </c>
      <c r="F79" s="38">
        <v>146797.57999999999</v>
      </c>
      <c r="G79" s="38">
        <v>0</v>
      </c>
      <c r="H79" s="51">
        <f>F79-G79</f>
        <v>146797.57999999999</v>
      </c>
      <c r="I79" s="47" t="s">
        <v>86</v>
      </c>
    </row>
    <row r="80" spans="1:15" x14ac:dyDescent="0.25">
      <c r="E80" s="36" t="s">
        <v>81</v>
      </c>
      <c r="F80" s="38">
        <v>146797.57999999999</v>
      </c>
      <c r="G80" s="38">
        <f>G78*0.1</f>
        <v>0</v>
      </c>
      <c r="H80" s="51">
        <f>F80-G80</f>
        <v>146797.57999999999</v>
      </c>
      <c r="I80" s="8" t="s">
        <v>20</v>
      </c>
    </row>
    <row r="81" spans="2:8" ht="15.75" thickBot="1" x14ac:dyDescent="0.3">
      <c r="E81" s="36" t="s">
        <v>82</v>
      </c>
      <c r="F81" s="39">
        <f>SUM(F78:F80)</f>
        <v>1755271.0462823</v>
      </c>
      <c r="G81" s="39">
        <f>SUM(G78:G80)</f>
        <v>0</v>
      </c>
      <c r="H81" s="39">
        <f>SUM(H78:H80)</f>
        <v>1755271.0462823</v>
      </c>
    </row>
    <row r="82" spans="2:8" ht="16.5" thickTop="1" thickBot="1" x14ac:dyDescent="0.3">
      <c r="E82" s="36"/>
      <c r="F82" s="38"/>
      <c r="G82" s="38"/>
      <c r="H82" s="38"/>
    </row>
    <row r="83" spans="2:8" ht="15.75" thickTop="1" x14ac:dyDescent="0.25">
      <c r="E83" s="56" t="s">
        <v>87</v>
      </c>
      <c r="F83" s="57">
        <v>-1761571</v>
      </c>
    </row>
    <row r="84" spans="2:8" ht="15.75" thickBot="1" x14ac:dyDescent="0.3">
      <c r="B84" s="13"/>
      <c r="C84" s="30"/>
      <c r="D84" s="16"/>
      <c r="E84" s="54" t="s">
        <v>88</v>
      </c>
      <c r="F84" s="55">
        <f>SUM(F81:F83)</f>
        <v>-6299.9537176999729</v>
      </c>
      <c r="G84" s="28" t="s">
        <v>90</v>
      </c>
    </row>
    <row r="85" spans="2:8" x14ac:dyDescent="0.25">
      <c r="G85" s="28" t="s">
        <v>91</v>
      </c>
    </row>
    <row r="86" spans="2:8" x14ac:dyDescent="0.25">
      <c r="F86" s="3" t="s">
        <v>20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1A01073B2D314089131E5222B2BE37" ma:contentTypeVersion="18" ma:contentTypeDescription="Create a new document." ma:contentTypeScope="" ma:versionID="aac4801c3bcdb3bab7a3f925fb6f4929">
  <xsd:schema xmlns:xsd="http://www.w3.org/2001/XMLSchema" xmlns:xs="http://www.w3.org/2001/XMLSchema" xmlns:p="http://schemas.microsoft.com/office/2006/metadata/properties" xmlns:ns2="e54b7b66-1560-497b-b013-67db10884d30" xmlns:ns3="7a695f3c-912e-47a9-96d7-b5a9623207a0" targetNamespace="http://schemas.microsoft.com/office/2006/metadata/properties" ma:root="true" ma:fieldsID="c9463b5d47bd02833a98fc8994acbc73" ns2:_="" ns3:_="">
    <xsd:import namespace="e54b7b66-1560-497b-b013-67db10884d30"/>
    <xsd:import namespace="7a695f3c-912e-47a9-96d7-b5a9623207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b7b66-1560-497b-b013-67db10884d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417ebb6-dc2a-4954-bbe1-55cd1c2b5f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95f3c-912e-47a9-96d7-b5a9623207a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a6b1164-35b2-4c05-b9d5-3bdacddc233b}" ma:internalName="TaxCatchAll" ma:showField="CatchAllData" ma:web="7a695f3c-912e-47a9-96d7-b5a9623207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60BBAD-C198-4919-837B-8E4F326309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4b7b66-1560-497b-b013-67db10884d30"/>
    <ds:schemaRef ds:uri="7a695f3c-912e-47a9-96d7-b5a9623207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8CD387-F475-41BE-BB29-8AA3C889F1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Bill_PO Print</dc:title>
  <dc:subject/>
  <dc:creator>Carole Farnsworth</dc:creator>
  <cp:keywords/>
  <dc:description/>
  <cp:lastModifiedBy>Carole Farnsworth</cp:lastModifiedBy>
  <cp:revision/>
  <dcterms:created xsi:type="dcterms:W3CDTF">2024-01-25T16:07:54Z</dcterms:created>
  <dcterms:modified xsi:type="dcterms:W3CDTF">2024-02-13T20:14:02Z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2024-01-25T00:00:00Z</vt:filetime>
  </property>
  <property fmtid="{D5CDD505-2E9C-101B-9397-08002B2CF9AE}" pid="3" name="LastSaved">
    <vt:filetime>2024-01-25T00:00:00Z</vt:filetime>
  </property>
  <property fmtid="{D5CDD505-2E9C-101B-9397-08002B2CF9AE}" pid="4" name="Producer">
    <vt:lpwstr>Microsoft: Print To PDF</vt:lpwstr>
  </property>
</Properties>
</file>